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3.xml" ContentType="application/vnd.openxmlformats-officedocument.themeOverrid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4.xml" ContentType="application/vnd.openxmlformats-officedocument.themeOverrid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5.xml" ContentType="application/vnd.openxmlformats-officedocument.themeOverrid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9.xml" ContentType="application/vnd.openxmlformats-officedocument.themeOverrid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0.xml" ContentType="application/vnd.openxmlformats-officedocument.themeOverrid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1.xml" ContentType="application/vnd.openxmlformats-officedocument.themeOverrid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2.xml" ContentType="application/vnd.openxmlformats-officedocument.themeOverrid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3.xml" ContentType="application/vnd.openxmlformats-officedocument.themeOverrid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4.xml" ContentType="application/vnd.openxmlformats-officedocument.themeOverride+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George\Documents\Kachemak Bay Birders\2025 Shorebird Monitoring\"/>
    </mc:Choice>
  </mc:AlternateContent>
  <xr:revisionPtr revIDLastSave="0" documentId="13_ncr:1_{1FCD3051-3973-4524-AF7A-A98FFB1A40A0}" xr6:coauthVersionLast="47" xr6:coauthVersionMax="47" xr10:uidLastSave="{00000000-0000-0000-0000-000000000000}"/>
  <bookViews>
    <workbookView xWindow="-120" yWindow="-120" windowWidth="24240" windowHeight="13140" tabRatio="598" xr2:uid="{00000000-000D-0000-FFFF-FFFF00000000}"/>
  </bookViews>
  <sheets>
    <sheet name="Homer Spit 2025" sheetId="1" r:id="rId1"/>
    <sheet name="Anchor-Kasilof 2025" sheetId="8" r:id="rId2"/>
    <sheet name="Homer Spit All Years" sheetId="3" r:id="rId3"/>
    <sheet name="Arrivals-Departures" sheetId="10" r:id="rId4"/>
    <sheet name="Anchor-Kasilof All Years" sheetId="9" r:id="rId5"/>
    <sheet name="Historic Comparison" sheetId="5" r:id="rId6"/>
    <sheet name="Sheet4" sheetId="14" r:id="rId7"/>
    <sheet name="Sheet5" sheetId="1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44" i="5" l="1"/>
  <c r="AO90" i="5"/>
  <c r="W322" i="10"/>
  <c r="V322" i="10"/>
  <c r="U322" i="10"/>
  <c r="T322" i="10"/>
  <c r="S322" i="10"/>
  <c r="R322" i="10"/>
  <c r="Q322" i="10"/>
  <c r="P322" i="10"/>
  <c r="O322" i="10"/>
  <c r="N322" i="10"/>
  <c r="W321" i="10"/>
  <c r="V321" i="10"/>
  <c r="U321" i="10"/>
  <c r="T321" i="10"/>
  <c r="S321" i="10"/>
  <c r="R321" i="10"/>
  <c r="Q321" i="10"/>
  <c r="P321" i="10"/>
  <c r="O321" i="10"/>
  <c r="N321" i="10"/>
  <c r="W301" i="10"/>
  <c r="V301" i="10"/>
  <c r="U301" i="10"/>
  <c r="T301" i="10"/>
  <c r="S301" i="10"/>
  <c r="R301" i="10"/>
  <c r="Q301" i="10"/>
  <c r="P301" i="10"/>
  <c r="O301" i="10"/>
  <c r="N301" i="10"/>
  <c r="W300" i="10"/>
  <c r="V300" i="10"/>
  <c r="U300" i="10"/>
  <c r="T300" i="10"/>
  <c r="S300" i="10"/>
  <c r="R300" i="10"/>
  <c r="Q300" i="10"/>
  <c r="P300" i="10"/>
  <c r="O300" i="10"/>
  <c r="N300" i="10"/>
  <c r="W273" i="10"/>
  <c r="V273" i="10"/>
  <c r="U273" i="10"/>
  <c r="T273" i="10"/>
  <c r="S273" i="10"/>
  <c r="R273" i="10"/>
  <c r="Q273" i="10"/>
  <c r="P273" i="10"/>
  <c r="O273" i="10"/>
  <c r="N273" i="10"/>
  <c r="W272" i="10"/>
  <c r="V272" i="10"/>
  <c r="U272" i="10"/>
  <c r="T272" i="10"/>
  <c r="S272" i="10"/>
  <c r="R272" i="10"/>
  <c r="Q272" i="10"/>
  <c r="P272" i="10"/>
  <c r="O272" i="10"/>
  <c r="N272" i="10"/>
  <c r="W252" i="10"/>
  <c r="V252" i="10"/>
  <c r="U252" i="10"/>
  <c r="T252" i="10"/>
  <c r="S252" i="10"/>
  <c r="R252" i="10"/>
  <c r="Q252" i="10"/>
  <c r="P252" i="10"/>
  <c r="O252" i="10"/>
  <c r="N252" i="10"/>
  <c r="W251" i="10"/>
  <c r="V251" i="10"/>
  <c r="U251" i="10"/>
  <c r="T251" i="10"/>
  <c r="S251" i="10"/>
  <c r="R251" i="10"/>
  <c r="Q251" i="10"/>
  <c r="P251" i="10"/>
  <c r="O251" i="10"/>
  <c r="N251" i="10"/>
  <c r="T231" i="10"/>
  <c r="P231" i="10"/>
  <c r="W230" i="10"/>
  <c r="W231" i="10" s="1"/>
  <c r="V230" i="10"/>
  <c r="V231" i="10" s="1"/>
  <c r="U230" i="10"/>
  <c r="U231" i="10" s="1"/>
  <c r="T230" i="10"/>
  <c r="S230" i="10"/>
  <c r="S231" i="10" s="1"/>
  <c r="R230" i="10"/>
  <c r="R231" i="10" s="1"/>
  <c r="Q230" i="10"/>
  <c r="Q231" i="10" s="1"/>
  <c r="P230" i="10"/>
  <c r="O230" i="10"/>
  <c r="O231" i="10" s="1"/>
  <c r="N230" i="10"/>
  <c r="N231" i="10" s="1"/>
  <c r="T210" i="10"/>
  <c r="P210" i="10"/>
  <c r="W209" i="10"/>
  <c r="W210" i="10" s="1"/>
  <c r="V209" i="10"/>
  <c r="V210" i="10" s="1"/>
  <c r="U209" i="10"/>
  <c r="U210" i="10" s="1"/>
  <c r="T209" i="10"/>
  <c r="S209" i="10"/>
  <c r="S210" i="10" s="1"/>
  <c r="R209" i="10"/>
  <c r="R210" i="10" s="1"/>
  <c r="Q209" i="10"/>
  <c r="Q210" i="10" s="1"/>
  <c r="P209" i="10"/>
  <c r="O209" i="10"/>
  <c r="O210" i="10" s="1"/>
  <c r="N209" i="10"/>
  <c r="N210" i="10" s="1"/>
  <c r="T182" i="10"/>
  <c r="P182" i="10"/>
  <c r="W181" i="10"/>
  <c r="W182" i="10" s="1"/>
  <c r="V181" i="10"/>
  <c r="V182" i="10" s="1"/>
  <c r="U181" i="10"/>
  <c r="U182" i="10" s="1"/>
  <c r="T181" i="10"/>
  <c r="S181" i="10"/>
  <c r="S182" i="10" s="1"/>
  <c r="R181" i="10"/>
  <c r="R182" i="10" s="1"/>
  <c r="Q181" i="10"/>
  <c r="Q182" i="10" s="1"/>
  <c r="P181" i="10"/>
  <c r="O181" i="10"/>
  <c r="O182" i="10" s="1"/>
  <c r="N181" i="10"/>
  <c r="N182" i="10" s="1"/>
  <c r="T161" i="10"/>
  <c r="P161" i="10"/>
  <c r="W160" i="10"/>
  <c r="W161" i="10" s="1"/>
  <c r="V160" i="10"/>
  <c r="V161" i="10" s="1"/>
  <c r="U160" i="10"/>
  <c r="U161" i="10" s="1"/>
  <c r="T160" i="10"/>
  <c r="S160" i="10"/>
  <c r="S161" i="10" s="1"/>
  <c r="R160" i="10"/>
  <c r="R161" i="10" s="1"/>
  <c r="Q160" i="10"/>
  <c r="Q161" i="10" s="1"/>
  <c r="P160" i="10"/>
  <c r="O160" i="10"/>
  <c r="O161" i="10" s="1"/>
  <c r="N160" i="10"/>
  <c r="N161" i="10" s="1"/>
  <c r="T140" i="10"/>
  <c r="P140" i="10"/>
  <c r="W139" i="10"/>
  <c r="W140" i="10" s="1"/>
  <c r="V139" i="10"/>
  <c r="V140" i="10" s="1"/>
  <c r="U139" i="10"/>
  <c r="U140" i="10" s="1"/>
  <c r="T139" i="10"/>
  <c r="S139" i="10"/>
  <c r="S140" i="10" s="1"/>
  <c r="R139" i="10"/>
  <c r="R140" i="10" s="1"/>
  <c r="Q139" i="10"/>
  <c r="Q140" i="10" s="1"/>
  <c r="P139" i="10"/>
  <c r="O139" i="10"/>
  <c r="O140" i="10" s="1"/>
  <c r="N139" i="10"/>
  <c r="N140" i="10" s="1"/>
  <c r="T119" i="10"/>
  <c r="P119" i="10"/>
  <c r="W118" i="10"/>
  <c r="W119" i="10" s="1"/>
  <c r="V118" i="10"/>
  <c r="V119" i="10" s="1"/>
  <c r="U118" i="10"/>
  <c r="U119" i="10" s="1"/>
  <c r="T118" i="10"/>
  <c r="S118" i="10"/>
  <c r="S119" i="10" s="1"/>
  <c r="R118" i="10"/>
  <c r="R119" i="10" s="1"/>
  <c r="Q118" i="10"/>
  <c r="Q119" i="10" s="1"/>
  <c r="P118" i="10"/>
  <c r="O118" i="10"/>
  <c r="O119" i="10" s="1"/>
  <c r="N118" i="10"/>
  <c r="N119" i="10" s="1"/>
  <c r="T92" i="10"/>
  <c r="P92" i="10"/>
  <c r="W91" i="10"/>
  <c r="W92" i="10" s="1"/>
  <c r="V91" i="10"/>
  <c r="V92" i="10" s="1"/>
  <c r="U91" i="10"/>
  <c r="U92" i="10" s="1"/>
  <c r="T91" i="10"/>
  <c r="S91" i="10"/>
  <c r="S92" i="10" s="1"/>
  <c r="R91" i="10"/>
  <c r="R92" i="10" s="1"/>
  <c r="Q91" i="10"/>
  <c r="Q92" i="10" s="1"/>
  <c r="P91" i="10"/>
  <c r="O91" i="10"/>
  <c r="O92" i="10" s="1"/>
  <c r="N91" i="10"/>
  <c r="N92" i="10" s="1"/>
  <c r="W70" i="10"/>
  <c r="W71" i="10" s="1"/>
  <c r="V70" i="10"/>
  <c r="V71" i="10" s="1"/>
  <c r="U70" i="10"/>
  <c r="U71" i="10" s="1"/>
  <c r="T70" i="10"/>
  <c r="T71" i="10" s="1"/>
  <c r="S70" i="10"/>
  <c r="S71" i="10" s="1"/>
  <c r="R70" i="10"/>
  <c r="R71" i="10" s="1"/>
  <c r="Q70" i="10"/>
  <c r="Q71" i="10" s="1"/>
  <c r="P70" i="10"/>
  <c r="P71" i="10" s="1"/>
  <c r="O70" i="10"/>
  <c r="O71" i="10" s="1"/>
  <c r="N70" i="10"/>
  <c r="N71" i="10" s="1"/>
  <c r="W49" i="10"/>
  <c r="V49" i="10"/>
  <c r="V50" i="10" s="1"/>
  <c r="U49" i="10"/>
  <c r="U50" i="10" s="1"/>
  <c r="T49" i="10"/>
  <c r="T50" i="10" s="1"/>
  <c r="S49" i="10"/>
  <c r="R49" i="10"/>
  <c r="R50" i="10" s="1"/>
  <c r="Q49" i="10"/>
  <c r="Q50" i="10" s="1"/>
  <c r="P49" i="10"/>
  <c r="P50" i="10" s="1"/>
  <c r="O49" i="10"/>
  <c r="N49" i="10"/>
  <c r="N50" i="10" s="1"/>
  <c r="W50" i="10"/>
  <c r="S50" i="10"/>
  <c r="O50" i="10"/>
  <c r="N21" i="10"/>
  <c r="V20" i="10"/>
  <c r="V21" i="10" s="1"/>
  <c r="U20" i="10"/>
  <c r="U21" i="10" s="1"/>
  <c r="T20" i="10"/>
  <c r="T21" i="10" s="1"/>
  <c r="S20" i="10"/>
  <c r="S21" i="10" s="1"/>
  <c r="R20" i="10"/>
  <c r="R21" i="10" s="1"/>
  <c r="Q20" i="10"/>
  <c r="Q21" i="10" s="1"/>
  <c r="P20" i="10"/>
  <c r="P21" i="10" s="1"/>
  <c r="O20" i="10"/>
  <c r="O21" i="10" s="1"/>
  <c r="N20" i="10"/>
  <c r="BO83" i="9"/>
  <c r="BN42" i="9"/>
  <c r="BN41" i="9"/>
  <c r="BN40" i="9"/>
  <c r="BN39" i="9"/>
  <c r="BN38" i="9"/>
  <c r="BN37" i="9"/>
  <c r="BN36" i="9"/>
  <c r="BN35" i="9"/>
  <c r="BN34" i="9"/>
  <c r="BN33" i="9"/>
  <c r="BN32" i="9"/>
  <c r="BN31" i="9"/>
  <c r="BN30" i="9"/>
  <c r="BN29" i="9"/>
  <c r="BN28" i="9"/>
  <c r="BN27" i="9"/>
  <c r="BN26" i="9"/>
  <c r="BN25" i="9"/>
  <c r="BN24" i="9"/>
  <c r="BN23" i="9"/>
  <c r="BN22" i="9"/>
  <c r="BN21" i="9"/>
  <c r="BN20" i="9"/>
  <c r="BN19" i="9"/>
  <c r="BN18" i="9"/>
  <c r="BN17" i="9"/>
  <c r="BN16" i="9"/>
  <c r="BN15" i="9"/>
  <c r="BN14" i="9"/>
  <c r="BN13" i="9"/>
  <c r="BN12" i="9"/>
  <c r="BN11" i="9"/>
  <c r="BN10" i="9"/>
  <c r="BN9" i="9"/>
  <c r="BM41" i="9"/>
  <c r="AR440" i="9"/>
  <c r="AQ440" i="9"/>
  <c r="AP440" i="9"/>
  <c r="AO440" i="9"/>
  <c r="AN440" i="9"/>
  <c r="AM440" i="9"/>
  <c r="AL440" i="9"/>
  <c r="AK440" i="9"/>
  <c r="AJ440" i="9"/>
  <c r="AS439" i="9"/>
  <c r="AS438" i="9"/>
  <c r="AS437" i="9"/>
  <c r="AS436" i="9"/>
  <c r="AS435" i="9"/>
  <c r="AS434" i="9"/>
  <c r="AS433" i="9"/>
  <c r="AS432" i="9"/>
  <c r="AS431" i="9"/>
  <c r="AS430" i="9"/>
  <c r="AS429" i="9"/>
  <c r="AS428" i="9"/>
  <c r="AS427" i="9"/>
  <c r="AS426" i="9"/>
  <c r="AS425" i="9"/>
  <c r="AS424" i="9"/>
  <c r="AS423" i="9"/>
  <c r="AS422" i="9"/>
  <c r="AD88" i="9"/>
  <c r="AC87" i="9"/>
  <c r="AB87" i="9"/>
  <c r="AA87" i="9"/>
  <c r="Z87" i="9"/>
  <c r="Y87" i="9"/>
  <c r="X87" i="9"/>
  <c r="W87" i="9"/>
  <c r="V87" i="9"/>
  <c r="U87" i="9"/>
  <c r="T87" i="9"/>
  <c r="S87" i="9"/>
  <c r="R87" i="9"/>
  <c r="Q87" i="9"/>
  <c r="AD55" i="9"/>
  <c r="AD80" i="9"/>
  <c r="AD65" i="9"/>
  <c r="AD71" i="9"/>
  <c r="AD63" i="9"/>
  <c r="AD81" i="9"/>
  <c r="AD67" i="9"/>
  <c r="AD58" i="9"/>
  <c r="AD68" i="9"/>
  <c r="AD79" i="9"/>
  <c r="AD56" i="9"/>
  <c r="AD69" i="9"/>
  <c r="AD60" i="9"/>
  <c r="AD54" i="9"/>
  <c r="AD66" i="9"/>
  <c r="AD78" i="9"/>
  <c r="AD83" i="9"/>
  <c r="AD75" i="9"/>
  <c r="AD86" i="9"/>
  <c r="AD77" i="9"/>
  <c r="AD74" i="9"/>
  <c r="AD84" i="9"/>
  <c r="AD59" i="9"/>
  <c r="AD73" i="9"/>
  <c r="AD72" i="9"/>
  <c r="AD70" i="9"/>
  <c r="AD57" i="9"/>
  <c r="AD85" i="9"/>
  <c r="AD76" i="9"/>
  <c r="AD61" i="9"/>
  <c r="AD64" i="9"/>
  <c r="AD82" i="9"/>
  <c r="AD62" i="9"/>
  <c r="AD46" i="9"/>
  <c r="AC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M569" i="9"/>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AF45" i="3"/>
  <c r="AF43" i="3"/>
  <c r="AF42" i="3"/>
  <c r="AF41" i="3"/>
  <c r="AF40" i="3"/>
  <c r="AF39" i="3"/>
  <c r="AF38" i="3"/>
  <c r="AF37" i="3"/>
  <c r="AF36" i="3"/>
  <c r="AF35" i="3"/>
  <c r="AF34" i="3"/>
  <c r="AF33" i="3"/>
  <c r="AF29" i="3"/>
  <c r="AF32" i="3"/>
  <c r="AF31" i="3"/>
  <c r="AF30" i="3"/>
  <c r="AF28" i="3"/>
  <c r="AF27" i="3"/>
  <c r="AF26" i="3"/>
  <c r="AF25" i="3"/>
  <c r="AF24" i="3"/>
  <c r="AF22" i="3"/>
  <c r="AF23" i="3"/>
  <c r="AF19" i="3"/>
  <c r="AF21" i="3"/>
  <c r="AF20" i="3"/>
  <c r="AF18" i="3"/>
  <c r="AF17" i="3"/>
  <c r="AF16" i="3"/>
  <c r="AF15" i="3"/>
  <c r="AF14" i="3"/>
  <c r="AF13" i="3"/>
  <c r="AF12" i="3"/>
  <c r="AF10" i="3"/>
  <c r="AF11" i="3"/>
  <c r="AF9" i="3"/>
  <c r="AF8" i="3"/>
  <c r="AF7" i="3"/>
  <c r="AE44" i="3"/>
  <c r="AI183" i="8"/>
  <c r="AH183" i="8"/>
  <c r="AG183" i="8"/>
  <c r="AF183" i="8"/>
  <c r="AE183" i="8"/>
  <c r="AD183" i="8"/>
  <c r="AC183" i="8"/>
  <c r="AB183" i="8"/>
  <c r="AA183" i="8"/>
  <c r="AJ172" i="8"/>
  <c r="AJ173" i="8"/>
  <c r="AJ174" i="8"/>
  <c r="AJ168" i="8"/>
  <c r="AJ167" i="8"/>
  <c r="AJ165" i="8"/>
  <c r="AJ171" i="8"/>
  <c r="AJ170" i="8"/>
  <c r="AJ166" i="8"/>
  <c r="AJ177" i="8"/>
  <c r="AJ179" i="8"/>
  <c r="AJ176" i="8"/>
  <c r="AJ178" i="8"/>
  <c r="AJ169" i="8"/>
  <c r="AJ182" i="8"/>
  <c r="AJ181" i="8"/>
  <c r="AJ175" i="8"/>
  <c r="AJ180" i="8"/>
  <c r="L181" i="8"/>
  <c r="L180" i="8"/>
  <c r="L179" i="8"/>
  <c r="L178" i="8"/>
  <c r="L177" i="8"/>
  <c r="L176" i="8"/>
  <c r="L175" i="8"/>
  <c r="L174" i="8"/>
  <c r="L173" i="8"/>
  <c r="L172" i="8"/>
  <c r="L171" i="8"/>
  <c r="L170" i="8"/>
  <c r="L169" i="8"/>
  <c r="L168" i="8"/>
  <c r="L167" i="8"/>
  <c r="L166" i="8"/>
  <c r="L165" i="8"/>
  <c r="L164" i="8"/>
  <c r="K182" i="8"/>
  <c r="J182" i="8"/>
  <c r="I182" i="8"/>
  <c r="H182" i="8"/>
  <c r="G182" i="8"/>
  <c r="F182" i="8"/>
  <c r="E182" i="8"/>
  <c r="D182" i="8"/>
  <c r="C182" i="8"/>
  <c r="W153" i="8"/>
  <c r="W152" i="8"/>
  <c r="W151" i="8"/>
  <c r="W150" i="8"/>
  <c r="W149" i="8"/>
  <c r="W148" i="8"/>
  <c r="W147" i="8"/>
  <c r="W146" i="8"/>
  <c r="W145" i="8"/>
  <c r="W144" i="8"/>
  <c r="W143" i="8"/>
  <c r="W142" i="8"/>
  <c r="W141" i="8"/>
  <c r="W140" i="8"/>
  <c r="W139" i="8"/>
  <c r="W138" i="8"/>
  <c r="W137" i="8"/>
  <c r="W136" i="8"/>
  <c r="W135" i="8"/>
  <c r="W134" i="8"/>
  <c r="W133" i="8"/>
  <c r="W132" i="8"/>
  <c r="W131" i="8"/>
  <c r="W130" i="8"/>
  <c r="W129" i="8"/>
  <c r="W128" i="8"/>
  <c r="W127" i="8"/>
  <c r="W126" i="8"/>
  <c r="W125" i="8"/>
  <c r="W124" i="8"/>
  <c r="W123" i="8"/>
  <c r="W122" i="8"/>
  <c r="W121" i="8"/>
  <c r="W120" i="8"/>
  <c r="W119" i="8"/>
  <c r="W118" i="8"/>
  <c r="V154" i="8"/>
  <c r="U154" i="8"/>
  <c r="T154" i="8"/>
  <c r="S154" i="8"/>
  <c r="R154" i="8"/>
  <c r="Q154" i="8"/>
  <c r="P154" i="8"/>
  <c r="O154" i="8"/>
  <c r="N154" i="8"/>
  <c r="M154" i="8"/>
  <c r="L154" i="8"/>
  <c r="K154" i="8"/>
  <c r="J154" i="8"/>
  <c r="I154" i="8"/>
  <c r="H154" i="8"/>
  <c r="G154" i="8"/>
  <c r="F154" i="8"/>
  <c r="E154" i="8"/>
  <c r="D154" i="8"/>
  <c r="C154" i="8"/>
  <c r="W98" i="8"/>
  <c r="W97" i="8"/>
  <c r="W96" i="8"/>
  <c r="W95" i="8"/>
  <c r="W94" i="8"/>
  <c r="W93" i="8"/>
  <c r="W92" i="8"/>
  <c r="W91" i="8"/>
  <c r="W90" i="8"/>
  <c r="W89" i="8"/>
  <c r="W88" i="8"/>
  <c r="W87" i="8"/>
  <c r="W86" i="8"/>
  <c r="W85" i="8"/>
  <c r="W84" i="8"/>
  <c r="W83" i="8"/>
  <c r="W82" i="8"/>
  <c r="W81" i="8"/>
  <c r="W80" i="8"/>
  <c r="W79" i="8"/>
  <c r="W78" i="8"/>
  <c r="W77" i="8"/>
  <c r="W76" i="8"/>
  <c r="W75" i="8"/>
  <c r="W74" i="8"/>
  <c r="W73" i="8"/>
  <c r="W72" i="8"/>
  <c r="W71" i="8"/>
  <c r="W70" i="8"/>
  <c r="W69" i="8"/>
  <c r="W68" i="8"/>
  <c r="W67" i="8"/>
  <c r="W66" i="8"/>
  <c r="W65" i="8"/>
  <c r="W64" i="8"/>
  <c r="W63" i="8"/>
  <c r="M381" i="1"/>
  <c r="AS34" i="1"/>
  <c r="AU34" i="1"/>
  <c r="AR34" i="1"/>
  <c r="AA67" i="1"/>
  <c r="Z67" i="1"/>
  <c r="AM65" i="1"/>
  <c r="AL65" i="1"/>
  <c r="AK65" i="1"/>
  <c r="AJ65" i="1"/>
  <c r="AI65" i="1"/>
  <c r="AH65" i="1"/>
  <c r="AG65" i="1"/>
  <c r="AF65" i="1"/>
  <c r="AE65" i="1"/>
  <c r="AN64" i="1"/>
  <c r="AN63" i="1"/>
  <c r="AN62" i="1"/>
  <c r="AN61" i="1"/>
  <c r="AN60" i="1"/>
  <c r="AN59" i="1"/>
  <c r="AN58" i="1"/>
  <c r="AN57" i="1"/>
  <c r="AN56" i="1"/>
  <c r="AN55" i="1"/>
  <c r="AN54" i="1"/>
  <c r="AN53" i="1"/>
  <c r="AN52" i="1"/>
  <c r="AN51" i="1"/>
  <c r="AN50" i="1"/>
  <c r="AN49" i="1"/>
  <c r="AN48" i="1"/>
  <c r="AN47" i="1"/>
  <c r="AN46" i="1"/>
  <c r="AN45" i="1"/>
  <c r="AN44" i="1"/>
  <c r="AN43" i="1"/>
  <c r="AN42" i="1"/>
  <c r="F69" i="1"/>
  <c r="L69" i="1" s="1"/>
  <c r="AA35" i="1"/>
  <c r="Z35" i="1"/>
  <c r="AT34" i="1"/>
  <c r="AO89" i="1"/>
  <c r="AN89" i="1"/>
  <c r="V99" i="8"/>
  <c r="U99" i="8"/>
  <c r="T99" i="8"/>
  <c r="S99" i="8"/>
  <c r="R99" i="8"/>
  <c r="Q99" i="8"/>
  <c r="P99" i="8"/>
  <c r="O99" i="8"/>
  <c r="N99" i="8"/>
  <c r="M99" i="8"/>
  <c r="L99" i="8"/>
  <c r="K99" i="8"/>
  <c r="J99" i="8"/>
  <c r="I99" i="8"/>
  <c r="H99" i="8"/>
  <c r="G99" i="8"/>
  <c r="F99" i="8"/>
  <c r="E99" i="8"/>
  <c r="D99" i="8"/>
  <c r="AS440" i="9" l="1"/>
  <c r="AD87" i="9"/>
  <c r="AJ183" i="8"/>
  <c r="AK183" i="8"/>
  <c r="M182" i="8"/>
  <c r="L182" i="8"/>
  <c r="W100" i="8"/>
  <c r="W99" i="8"/>
  <c r="X154" i="8"/>
  <c r="W154" i="8"/>
  <c r="AO65" i="1"/>
  <c r="AN65" i="1"/>
  <c r="K187" i="1"/>
  <c r="K191" i="1"/>
  <c r="K174" i="1"/>
  <c r="K176" i="1"/>
  <c r="K183" i="1"/>
  <c r="K185" i="1"/>
  <c r="K165" i="1"/>
  <c r="J197" i="1"/>
  <c r="J187" i="1"/>
  <c r="J179" i="1"/>
  <c r="J190" i="1"/>
  <c r="J188" i="1"/>
  <c r="J185" i="1"/>
  <c r="J186" i="1"/>
  <c r="J191" i="1"/>
  <c r="J169" i="1"/>
  <c r="J165" i="1"/>
  <c r="I185" i="1"/>
  <c r="I186" i="1"/>
  <c r="I191" i="1"/>
  <c r="I189" i="1"/>
  <c r="I183" i="1"/>
  <c r="I165" i="1"/>
  <c r="I188" i="1"/>
  <c r="I180" i="1"/>
  <c r="I169" i="1"/>
  <c r="H195" i="1"/>
  <c r="H188" i="1"/>
  <c r="H185" i="1"/>
  <c r="H186" i="1"/>
  <c r="H191" i="1"/>
  <c r="H180" i="1"/>
  <c r="H357" i="1" s="1"/>
  <c r="H169" i="1"/>
  <c r="H165" i="1"/>
  <c r="H168" i="1"/>
  <c r="G188" i="1"/>
  <c r="G185" i="1"/>
  <c r="G186" i="1"/>
  <c r="G191" i="1"/>
  <c r="G197" i="1"/>
  <c r="G165" i="1"/>
  <c r="G169" i="1"/>
  <c r="F191" i="1"/>
  <c r="F56" i="1" s="1"/>
  <c r="F165" i="1"/>
  <c r="F30" i="1" s="1"/>
  <c r="F169" i="1"/>
  <c r="F176" i="1"/>
  <c r="F185" i="1"/>
  <c r="F50" i="1" s="1"/>
  <c r="F60" i="1"/>
  <c r="F37" i="1"/>
  <c r="AM90" i="5"/>
  <c r="G1719" i="5"/>
  <c r="F1719" i="5"/>
  <c r="E1719" i="5"/>
  <c r="D1719" i="5"/>
  <c r="C1719" i="5"/>
  <c r="B1719" i="5"/>
  <c r="AN90" i="5"/>
  <c r="X45" i="5"/>
  <c r="H1764" i="5"/>
  <c r="H1763" i="5"/>
  <c r="H1762" i="5"/>
  <c r="H1761" i="5"/>
  <c r="H1760" i="5"/>
  <c r="H1759" i="5"/>
  <c r="H1758" i="5"/>
  <c r="H1757" i="5"/>
  <c r="H1756" i="5"/>
  <c r="H1755" i="5"/>
  <c r="H1754" i="5"/>
  <c r="H1753" i="5"/>
  <c r="H1752" i="5"/>
  <c r="H1751" i="5"/>
  <c r="H1750" i="5"/>
  <c r="H1749" i="5"/>
  <c r="H1748" i="5"/>
  <c r="H1747" i="5"/>
  <c r="H1746" i="5"/>
  <c r="H1745" i="5"/>
  <c r="H1744" i="5"/>
  <c r="H1743" i="5"/>
  <c r="H1742" i="5"/>
  <c r="H1741" i="5"/>
  <c r="H1740" i="5"/>
  <c r="H1739" i="5"/>
  <c r="H1738" i="5"/>
  <c r="H1737" i="5"/>
  <c r="H1736" i="5"/>
  <c r="H1735" i="5"/>
  <c r="H1734" i="5"/>
  <c r="H1733" i="5"/>
  <c r="H1732" i="5"/>
  <c r="H1731" i="5"/>
  <c r="H1730" i="5"/>
  <c r="H1729" i="5"/>
  <c r="H1728" i="5"/>
  <c r="H1727" i="5"/>
  <c r="H1674" i="5"/>
  <c r="H1673" i="5"/>
  <c r="H1672" i="5"/>
  <c r="H1671" i="5"/>
  <c r="H1670" i="5"/>
  <c r="H1669" i="5"/>
  <c r="H1668" i="5"/>
  <c r="H1667" i="5"/>
  <c r="H1666" i="5"/>
  <c r="H1665" i="5"/>
  <c r="H1664" i="5"/>
  <c r="H1663" i="5"/>
  <c r="H1662" i="5"/>
  <c r="H1661" i="5"/>
  <c r="H1660" i="5"/>
  <c r="H1659" i="5"/>
  <c r="H1658" i="5"/>
  <c r="H1657" i="5"/>
  <c r="H1656" i="5"/>
  <c r="H1655" i="5"/>
  <c r="H1654" i="5"/>
  <c r="H1653" i="5"/>
  <c r="H1652" i="5"/>
  <c r="H1651" i="5"/>
  <c r="H1650" i="5"/>
  <c r="H1649" i="5"/>
  <c r="H1648" i="5"/>
  <c r="H1647" i="5"/>
  <c r="H1646" i="5"/>
  <c r="H1645" i="5"/>
  <c r="H1644" i="5"/>
  <c r="H1643" i="5"/>
  <c r="H1642" i="5"/>
  <c r="H1641" i="5"/>
  <c r="H1640" i="5"/>
  <c r="H1639" i="5"/>
  <c r="H1638" i="5"/>
  <c r="H1637" i="5"/>
  <c r="J50" i="1" l="1"/>
  <c r="J362" i="1"/>
  <c r="F41" i="1"/>
  <c r="F353" i="1"/>
  <c r="I50" i="1"/>
  <c r="I362" i="1"/>
  <c r="F34" i="1"/>
  <c r="F346" i="1"/>
  <c r="H1718" i="5"/>
  <c r="H1717" i="5"/>
  <c r="H1716" i="5"/>
  <c r="H1715" i="5"/>
  <c r="H1714" i="5"/>
  <c r="H1713" i="5"/>
  <c r="H1712" i="5"/>
  <c r="H1711" i="5"/>
  <c r="H1710" i="5"/>
  <c r="H1709" i="5"/>
  <c r="H1708" i="5"/>
  <c r="H1707" i="5"/>
  <c r="H1706" i="5"/>
  <c r="H1705" i="5"/>
  <c r="H1704" i="5"/>
  <c r="H1703" i="5"/>
  <c r="H1702" i="5"/>
  <c r="H1701" i="5"/>
  <c r="H1700" i="5"/>
  <c r="H1699" i="5"/>
  <c r="H1698" i="5"/>
  <c r="H1697" i="5"/>
  <c r="H1696" i="5"/>
  <c r="H1695" i="5"/>
  <c r="H1694" i="5"/>
  <c r="H1693" i="5"/>
  <c r="H1692" i="5"/>
  <c r="H1691" i="5"/>
  <c r="H1690" i="5"/>
  <c r="H1689" i="5"/>
  <c r="H1688" i="5"/>
  <c r="H1687" i="5"/>
  <c r="H1686" i="5"/>
  <c r="H1685" i="5"/>
  <c r="H1684" i="5"/>
  <c r="H1683" i="5"/>
  <c r="H1682" i="5"/>
  <c r="BL41" i="9"/>
  <c r="AB45" i="9"/>
  <c r="AS413" i="9"/>
  <c r="AS412" i="9"/>
  <c r="AS411" i="9"/>
  <c r="AS410" i="9"/>
  <c r="AS409" i="9"/>
  <c r="AS408" i="9"/>
  <c r="AS407" i="9"/>
  <c r="AS406" i="9"/>
  <c r="AS405" i="9"/>
  <c r="AS404" i="9"/>
  <c r="AS403" i="9"/>
  <c r="AS402" i="9"/>
  <c r="AS401" i="9"/>
  <c r="AS400" i="9"/>
  <c r="AS399" i="9"/>
  <c r="AS398" i="9"/>
  <c r="AS397" i="9"/>
  <c r="AS396" i="9"/>
  <c r="AS395" i="9"/>
  <c r="AS394" i="9"/>
  <c r="AS393" i="9"/>
  <c r="AS392" i="9"/>
  <c r="AS391" i="9"/>
  <c r="AS390" i="9"/>
  <c r="K525" i="9"/>
  <c r="J525" i="9"/>
  <c r="I525" i="9"/>
  <c r="H525" i="9"/>
  <c r="G525" i="9"/>
  <c r="F525" i="9"/>
  <c r="E525" i="9"/>
  <c r="D525" i="9"/>
  <c r="C525" i="9"/>
  <c r="L524" i="9"/>
  <c r="L523" i="9"/>
  <c r="L522" i="9"/>
  <c r="L521" i="9"/>
  <c r="L520" i="9"/>
  <c r="L519" i="9"/>
  <c r="L518" i="9"/>
  <c r="L517" i="9"/>
  <c r="L516" i="9"/>
  <c r="L515" i="9"/>
  <c r="L514" i="9"/>
  <c r="L513" i="9"/>
  <c r="L512" i="9"/>
  <c r="L511" i="9"/>
  <c r="L510" i="9"/>
  <c r="L509" i="9"/>
  <c r="L508" i="9"/>
  <c r="L507" i="9"/>
  <c r="L506" i="9"/>
  <c r="L505" i="9"/>
  <c r="L504" i="9"/>
  <c r="L503" i="9"/>
  <c r="L502" i="9"/>
  <c r="L501" i="9"/>
  <c r="L500" i="9"/>
  <c r="L499" i="9"/>
  <c r="L498" i="9"/>
  <c r="L497" i="9"/>
  <c r="L496" i="9"/>
  <c r="L495" i="9"/>
  <c r="L494" i="9"/>
  <c r="L493" i="9"/>
  <c r="L492" i="9"/>
  <c r="L491" i="9"/>
  <c r="L490" i="9"/>
  <c r="L489" i="9"/>
  <c r="H1719" i="5" l="1"/>
  <c r="BO41" i="9"/>
  <c r="AT412" i="9"/>
  <c r="L525" i="9"/>
  <c r="M525" i="9"/>
  <c r="AD44" i="3" l="1"/>
  <c r="C30" i="1"/>
  <c r="D30" i="1"/>
  <c r="E30" i="1"/>
  <c r="C31" i="1"/>
  <c r="D31" i="1"/>
  <c r="E31" i="1"/>
  <c r="F31" i="1"/>
  <c r="G31" i="1"/>
  <c r="H31" i="1"/>
  <c r="I31" i="1"/>
  <c r="J31" i="1"/>
  <c r="K31" i="1"/>
  <c r="C32" i="1"/>
  <c r="E32" i="1"/>
  <c r="F32" i="1"/>
  <c r="G32" i="1"/>
  <c r="H32" i="1"/>
  <c r="I32" i="1"/>
  <c r="J32" i="1"/>
  <c r="K32" i="1"/>
  <c r="C33" i="1"/>
  <c r="D33" i="1"/>
  <c r="H33" i="1"/>
  <c r="K33" i="1"/>
  <c r="C34" i="1"/>
  <c r="D34" i="1"/>
  <c r="E34" i="1"/>
  <c r="J34" i="1"/>
  <c r="K34" i="1"/>
  <c r="C35" i="1"/>
  <c r="D35" i="1"/>
  <c r="E35" i="1"/>
  <c r="F35" i="1"/>
  <c r="G35" i="1"/>
  <c r="H35" i="1"/>
  <c r="I35" i="1"/>
  <c r="J35" i="1"/>
  <c r="K35" i="1"/>
  <c r="C36" i="1"/>
  <c r="D36" i="1"/>
  <c r="E36" i="1"/>
  <c r="F36" i="1"/>
  <c r="G36" i="1"/>
  <c r="H36" i="1"/>
  <c r="I36" i="1"/>
  <c r="K36" i="1"/>
  <c r="D37" i="1"/>
  <c r="G37" i="1"/>
  <c r="H37" i="1"/>
  <c r="I37" i="1"/>
  <c r="K37" i="1"/>
  <c r="C38" i="1"/>
  <c r="D38" i="1"/>
  <c r="E38" i="1"/>
  <c r="F38" i="1"/>
  <c r="G38" i="1"/>
  <c r="H38" i="1"/>
  <c r="I38" i="1"/>
  <c r="J38" i="1"/>
  <c r="K38" i="1"/>
  <c r="C39" i="1"/>
  <c r="D39" i="1"/>
  <c r="E39" i="1"/>
  <c r="F39" i="1"/>
  <c r="G39" i="1"/>
  <c r="H39" i="1"/>
  <c r="I39" i="1"/>
  <c r="J39" i="1"/>
  <c r="K39" i="1"/>
  <c r="C40" i="1"/>
  <c r="D40" i="1"/>
  <c r="E40" i="1"/>
  <c r="F40" i="1"/>
  <c r="G40" i="1"/>
  <c r="H40" i="1"/>
  <c r="I40" i="1"/>
  <c r="J40" i="1"/>
  <c r="K40" i="1"/>
  <c r="C41" i="1"/>
  <c r="D41" i="1"/>
  <c r="E41" i="1"/>
  <c r="G41" i="1"/>
  <c r="I41" i="1"/>
  <c r="K41" i="1"/>
  <c r="C42" i="1"/>
  <c r="D42" i="1"/>
  <c r="E42" i="1"/>
  <c r="F42" i="1"/>
  <c r="G42" i="1"/>
  <c r="H42" i="1"/>
  <c r="I42" i="1"/>
  <c r="J42" i="1"/>
  <c r="K42" i="1"/>
  <c r="C43" i="1"/>
  <c r="D43" i="1"/>
  <c r="E43" i="1"/>
  <c r="F43" i="1"/>
  <c r="G43" i="1"/>
  <c r="H43" i="1"/>
  <c r="I43" i="1"/>
  <c r="J43" i="1"/>
  <c r="K43" i="1"/>
  <c r="C44" i="1"/>
  <c r="D44" i="1"/>
  <c r="E44" i="1"/>
  <c r="F44" i="1"/>
  <c r="G44" i="1"/>
  <c r="H44" i="1"/>
  <c r="I44" i="1"/>
  <c r="J44" i="1"/>
  <c r="K44" i="1"/>
  <c r="C45" i="1"/>
  <c r="D45" i="1"/>
  <c r="E45" i="1"/>
  <c r="F45" i="1"/>
  <c r="G45" i="1"/>
  <c r="I45" i="1"/>
  <c r="J45" i="1"/>
  <c r="K45" i="1"/>
  <c r="C46" i="1"/>
  <c r="D46" i="1"/>
  <c r="E46" i="1"/>
  <c r="F46" i="1"/>
  <c r="G46" i="1"/>
  <c r="H46" i="1"/>
  <c r="J46" i="1"/>
  <c r="K46" i="1"/>
  <c r="C47" i="1"/>
  <c r="D47" i="1"/>
  <c r="E47" i="1"/>
  <c r="F47" i="1"/>
  <c r="H47" i="1"/>
  <c r="I47" i="1"/>
  <c r="J47" i="1"/>
  <c r="K47" i="1"/>
  <c r="C48" i="1"/>
  <c r="D48" i="1"/>
  <c r="E48" i="1"/>
  <c r="G48" i="1"/>
  <c r="H48" i="1"/>
  <c r="I48" i="1"/>
  <c r="J48" i="1"/>
  <c r="K48" i="1"/>
  <c r="C49" i="1"/>
  <c r="D49" i="1"/>
  <c r="E49" i="1"/>
  <c r="F49" i="1"/>
  <c r="H49" i="1"/>
  <c r="I49" i="1"/>
  <c r="J49" i="1"/>
  <c r="K49" i="1"/>
  <c r="C50" i="1"/>
  <c r="D50" i="1"/>
  <c r="E50" i="1"/>
  <c r="C51" i="1"/>
  <c r="D51" i="1"/>
  <c r="E51" i="1"/>
  <c r="F51" i="1"/>
  <c r="C52" i="1"/>
  <c r="D52" i="1"/>
  <c r="E52" i="1"/>
  <c r="F52" i="1"/>
  <c r="G52" i="1"/>
  <c r="H52" i="1"/>
  <c r="I52" i="1"/>
  <c r="J52" i="1"/>
  <c r="K52" i="1"/>
  <c r="C53" i="1"/>
  <c r="D53" i="1"/>
  <c r="E53" i="1"/>
  <c r="F53" i="1"/>
  <c r="G53" i="1"/>
  <c r="J53" i="1"/>
  <c r="C54" i="1"/>
  <c r="D54" i="1"/>
  <c r="E54" i="1"/>
  <c r="F54" i="1"/>
  <c r="G54" i="1"/>
  <c r="H54" i="1"/>
  <c r="I54" i="1"/>
  <c r="J54" i="1"/>
  <c r="K54" i="1"/>
  <c r="C55" i="1"/>
  <c r="D55" i="1"/>
  <c r="E55" i="1"/>
  <c r="F55" i="1"/>
  <c r="G55" i="1"/>
  <c r="H55" i="1"/>
  <c r="I55" i="1"/>
  <c r="J55" i="1"/>
  <c r="K55" i="1"/>
  <c r="C56" i="1"/>
  <c r="J56" i="1"/>
  <c r="F57" i="1"/>
  <c r="G57" i="1"/>
  <c r="H57" i="1"/>
  <c r="I57" i="1"/>
  <c r="J57" i="1"/>
  <c r="K57" i="1"/>
  <c r="C58" i="1"/>
  <c r="D58" i="1"/>
  <c r="E58" i="1"/>
  <c r="F58" i="1"/>
  <c r="G58" i="1"/>
  <c r="H58" i="1"/>
  <c r="I58" i="1"/>
  <c r="J58" i="1"/>
  <c r="K58" i="1"/>
  <c r="C59" i="1"/>
  <c r="D59" i="1"/>
  <c r="E59" i="1"/>
  <c r="F59" i="1"/>
  <c r="G59" i="1"/>
  <c r="I59" i="1"/>
  <c r="J59" i="1"/>
  <c r="K59" i="1"/>
  <c r="C60" i="1"/>
  <c r="D60" i="1"/>
  <c r="E60" i="1"/>
  <c r="H60" i="1"/>
  <c r="I60" i="1"/>
  <c r="J60" i="1"/>
  <c r="K60" i="1"/>
  <c r="C61" i="1"/>
  <c r="D61" i="1"/>
  <c r="E61" i="1"/>
  <c r="F61" i="1"/>
  <c r="G61" i="1"/>
  <c r="H61" i="1"/>
  <c r="I61" i="1"/>
  <c r="J61" i="1"/>
  <c r="K61" i="1"/>
  <c r="C62" i="1"/>
  <c r="D62" i="1"/>
  <c r="E62" i="1"/>
  <c r="F62" i="1"/>
  <c r="G62" i="1"/>
  <c r="H62" i="1"/>
  <c r="K62" i="1"/>
  <c r="C63" i="1"/>
  <c r="D63" i="1"/>
  <c r="E63" i="1"/>
  <c r="F63" i="1"/>
  <c r="G63" i="1"/>
  <c r="H63" i="1"/>
  <c r="I63" i="1"/>
  <c r="J63" i="1"/>
  <c r="K63" i="1"/>
  <c r="C64" i="1"/>
  <c r="D64" i="1"/>
  <c r="E64" i="1"/>
  <c r="F64" i="1"/>
  <c r="G64" i="1"/>
  <c r="H64" i="1"/>
  <c r="I64" i="1"/>
  <c r="J64" i="1"/>
  <c r="K64" i="1"/>
  <c r="C65" i="1"/>
  <c r="D65" i="1"/>
  <c r="E65" i="1"/>
  <c r="F65" i="1"/>
  <c r="G65" i="1"/>
  <c r="H65" i="1"/>
  <c r="I65" i="1"/>
  <c r="J65" i="1"/>
  <c r="K65" i="1"/>
  <c r="L45" i="1" l="1"/>
  <c r="L65" i="1"/>
  <c r="L39" i="1"/>
  <c r="L43" i="1"/>
  <c r="L40" i="1"/>
  <c r="L58" i="1"/>
  <c r="L54" i="1"/>
  <c r="L52" i="1"/>
  <c r="L38" i="1"/>
  <c r="L32" i="1"/>
  <c r="L42" i="1"/>
  <c r="L35" i="1"/>
  <c r="L31" i="1"/>
  <c r="L64" i="1"/>
  <c r="L63" i="1"/>
  <c r="L61" i="1"/>
  <c r="L55" i="1"/>
  <c r="L44" i="1"/>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K51" i="8"/>
  <c r="J51" i="8"/>
  <c r="I51" i="8"/>
  <c r="H51" i="8"/>
  <c r="G51" i="8"/>
  <c r="F51" i="8"/>
  <c r="E51" i="8"/>
  <c r="D51" i="8"/>
  <c r="C51" i="8"/>
  <c r="H289" i="1"/>
  <c r="K53" i="1"/>
  <c r="K50" i="1"/>
  <c r="K51" i="1"/>
  <c r="K56" i="1"/>
  <c r="K30" i="1"/>
  <c r="J51" i="1"/>
  <c r="J37" i="1"/>
  <c r="J41" i="1"/>
  <c r="J30" i="1"/>
  <c r="J33" i="1"/>
  <c r="J36" i="1"/>
  <c r="L36" i="1" s="1"/>
  <c r="J62" i="1"/>
  <c r="I30" i="1"/>
  <c r="I51" i="1"/>
  <c r="I56" i="1"/>
  <c r="I46" i="1"/>
  <c r="L46" i="1" s="1"/>
  <c r="I33" i="1"/>
  <c r="I53" i="1"/>
  <c r="I62" i="1"/>
  <c r="I34" i="1"/>
  <c r="L62" i="1" l="1"/>
  <c r="M51" i="8"/>
  <c r="L51" i="8"/>
  <c r="H50" i="1"/>
  <c r="H51" i="1"/>
  <c r="H56" i="1"/>
  <c r="H30" i="1"/>
  <c r="H34" i="1"/>
  <c r="H53" i="1"/>
  <c r="L53" i="1" s="1"/>
  <c r="H59" i="1"/>
  <c r="L59" i="1" s="1"/>
  <c r="H41" i="1"/>
  <c r="G50" i="1"/>
  <c r="G51" i="1"/>
  <c r="G56" i="1"/>
  <c r="G60" i="1"/>
  <c r="L60" i="1" s="1"/>
  <c r="G30" i="1"/>
  <c r="G33" i="1"/>
  <c r="G34" i="1"/>
  <c r="G47" i="1"/>
  <c r="L47" i="1" s="1"/>
  <c r="G49" i="1"/>
  <c r="L49" i="1" s="1"/>
  <c r="F48" i="1"/>
  <c r="L48" i="1" s="1"/>
  <c r="F33" i="1"/>
  <c r="E56" i="1"/>
  <c r="E37" i="1"/>
  <c r="E33" i="1"/>
  <c r="E57" i="1"/>
  <c r="D57" i="1"/>
  <c r="C37" i="1"/>
  <c r="C113" i="1"/>
  <c r="D346" i="1"/>
  <c r="H1629" i="5"/>
  <c r="H1628" i="5"/>
  <c r="H1627" i="5"/>
  <c r="H1626" i="5"/>
  <c r="H1625" i="5"/>
  <c r="H1624" i="5"/>
  <c r="H1623" i="5"/>
  <c r="H1622" i="5"/>
  <c r="H1621" i="5"/>
  <c r="H1620" i="5"/>
  <c r="H1619" i="5"/>
  <c r="H1618" i="5"/>
  <c r="H1617" i="5"/>
  <c r="H1616" i="5"/>
  <c r="H1615" i="5"/>
  <c r="H1614" i="5"/>
  <c r="H1613" i="5"/>
  <c r="H1612" i="5"/>
  <c r="H1611" i="5"/>
  <c r="H1610" i="5"/>
  <c r="H1609" i="5"/>
  <c r="H1608" i="5"/>
  <c r="H1607" i="5"/>
  <c r="H1606" i="5"/>
  <c r="H1605" i="5"/>
  <c r="H1604" i="5"/>
  <c r="H1603" i="5"/>
  <c r="H1602" i="5"/>
  <c r="H1601" i="5"/>
  <c r="H1600" i="5"/>
  <c r="H1599" i="5"/>
  <c r="H1598" i="5"/>
  <c r="H1597" i="5"/>
  <c r="H1596" i="5"/>
  <c r="H1595" i="5"/>
  <c r="H1594" i="5"/>
  <c r="H1593" i="5"/>
  <c r="H1592" i="5"/>
  <c r="BK41" i="9"/>
  <c r="AR382" i="9"/>
  <c r="AQ382" i="9"/>
  <c r="AP382" i="9"/>
  <c r="AO382" i="9"/>
  <c r="AN382" i="9"/>
  <c r="AM382" i="9"/>
  <c r="AL382" i="9"/>
  <c r="AK382" i="9"/>
  <c r="AJ382" i="9"/>
  <c r="AS381" i="9"/>
  <c r="AS380" i="9"/>
  <c r="AS379" i="9"/>
  <c r="AS378" i="9"/>
  <c r="AS377" i="9"/>
  <c r="AS376" i="9"/>
  <c r="AS375" i="9"/>
  <c r="AS374" i="9"/>
  <c r="AS373" i="9"/>
  <c r="AS372" i="9"/>
  <c r="AS371" i="9"/>
  <c r="AS370" i="9"/>
  <c r="AS369" i="9"/>
  <c r="AS368" i="9"/>
  <c r="AS367" i="9"/>
  <c r="AS366" i="9"/>
  <c r="AS365" i="9"/>
  <c r="AS364" i="9"/>
  <c r="AS363" i="9"/>
  <c r="AS362" i="9"/>
  <c r="AS361" i="9"/>
  <c r="AG56" i="9"/>
  <c r="AA45" i="9"/>
  <c r="K481" i="9"/>
  <c r="J481" i="9"/>
  <c r="D481" i="9"/>
  <c r="C481" i="9"/>
  <c r="L480" i="9"/>
  <c r="L479" i="9"/>
  <c r="L478" i="9"/>
  <c r="L477" i="9"/>
  <c r="L476" i="9"/>
  <c r="H475" i="9"/>
  <c r="G475" i="9"/>
  <c r="L474" i="9"/>
  <c r="L473" i="9"/>
  <c r="L472" i="9"/>
  <c r="I471" i="9"/>
  <c r="H471" i="9"/>
  <c r="L470" i="9"/>
  <c r="L469" i="9"/>
  <c r="L468" i="9"/>
  <c r="I467" i="9"/>
  <c r="L467" i="9" s="1"/>
  <c r="I466" i="9"/>
  <c r="H466" i="9"/>
  <c r="I465" i="9"/>
  <c r="H465" i="9"/>
  <c r="L464" i="9"/>
  <c r="L463" i="9"/>
  <c r="L462" i="9"/>
  <c r="L461" i="9"/>
  <c r="L460" i="9"/>
  <c r="L459" i="9"/>
  <c r="L458" i="9"/>
  <c r="L457" i="9"/>
  <c r="L456" i="9"/>
  <c r="I455" i="9"/>
  <c r="H455" i="9"/>
  <c r="L454" i="9"/>
  <c r="L453" i="9"/>
  <c r="L452" i="9"/>
  <c r="I451" i="9"/>
  <c r="H451" i="9"/>
  <c r="G451" i="9"/>
  <c r="F451" i="9"/>
  <c r="F481" i="9" s="1"/>
  <c r="E451" i="9"/>
  <c r="L450" i="9"/>
  <c r="H449" i="9"/>
  <c r="L449" i="9" s="1"/>
  <c r="L448" i="9"/>
  <c r="L447" i="9"/>
  <c r="L446" i="9"/>
  <c r="I445" i="9"/>
  <c r="H445" i="9"/>
  <c r="G445" i="9"/>
  <c r="AB44" i="3"/>
  <c r="O44" i="3"/>
  <c r="AC44" i="3"/>
  <c r="L50" i="1" l="1"/>
  <c r="L30" i="1"/>
  <c r="L41" i="1"/>
  <c r="L51" i="1"/>
  <c r="L57" i="1"/>
  <c r="D368" i="1"/>
  <c r="D56" i="1"/>
  <c r="L56" i="1" s="1"/>
  <c r="L37" i="1"/>
  <c r="L33" i="1"/>
  <c r="L34" i="1"/>
  <c r="AS383" i="9"/>
  <c r="AS382" i="9"/>
  <c r="H481" i="9"/>
  <c r="L466" i="9"/>
  <c r="G481" i="9"/>
  <c r="L451" i="9"/>
  <c r="L465" i="9"/>
  <c r="L471" i="9"/>
  <c r="L475" i="9"/>
  <c r="L455" i="9"/>
  <c r="I481" i="9"/>
  <c r="E481" i="9"/>
  <c r="L445" i="9"/>
  <c r="L481" i="9" l="1"/>
  <c r="AO33" i="1"/>
  <c r="L378" i="1"/>
  <c r="K377" i="1"/>
  <c r="J377" i="1"/>
  <c r="I377" i="1"/>
  <c r="H377" i="1"/>
  <c r="G377" i="1"/>
  <c r="F377" i="1"/>
  <c r="E377" i="1"/>
  <c r="D377" i="1"/>
  <c r="C377" i="1"/>
  <c r="K376" i="1"/>
  <c r="J376" i="1"/>
  <c r="I376" i="1"/>
  <c r="H376" i="1"/>
  <c r="G376" i="1"/>
  <c r="F376" i="1"/>
  <c r="E376" i="1"/>
  <c r="D376" i="1"/>
  <c r="C376" i="1"/>
  <c r="K375" i="1"/>
  <c r="J375" i="1"/>
  <c r="I375" i="1"/>
  <c r="H375" i="1"/>
  <c r="G375" i="1"/>
  <c r="F375" i="1"/>
  <c r="E375" i="1"/>
  <c r="D375" i="1"/>
  <c r="C375" i="1"/>
  <c r="K374" i="1"/>
  <c r="J374" i="1"/>
  <c r="I374" i="1"/>
  <c r="H374" i="1"/>
  <c r="G374" i="1"/>
  <c r="F374" i="1"/>
  <c r="E374" i="1"/>
  <c r="D374" i="1"/>
  <c r="C374" i="1"/>
  <c r="K373" i="1"/>
  <c r="J373" i="1"/>
  <c r="I373" i="1"/>
  <c r="H373" i="1"/>
  <c r="G373" i="1"/>
  <c r="F373" i="1"/>
  <c r="E373" i="1"/>
  <c r="D373" i="1"/>
  <c r="C373" i="1"/>
  <c r="K372" i="1"/>
  <c r="J372" i="1"/>
  <c r="I372" i="1"/>
  <c r="H372" i="1"/>
  <c r="G372" i="1"/>
  <c r="F372" i="1"/>
  <c r="E372" i="1"/>
  <c r="D372" i="1"/>
  <c r="C372" i="1"/>
  <c r="K371" i="1"/>
  <c r="J371" i="1"/>
  <c r="I371" i="1"/>
  <c r="H371" i="1"/>
  <c r="G371" i="1"/>
  <c r="F371" i="1"/>
  <c r="E371" i="1"/>
  <c r="D371" i="1"/>
  <c r="C371" i="1"/>
  <c r="K370" i="1"/>
  <c r="J370" i="1"/>
  <c r="I370" i="1"/>
  <c r="H370" i="1"/>
  <c r="G370" i="1"/>
  <c r="F370" i="1"/>
  <c r="E370" i="1"/>
  <c r="D370" i="1"/>
  <c r="C370" i="1"/>
  <c r="K369" i="1"/>
  <c r="J369" i="1"/>
  <c r="I369" i="1"/>
  <c r="H369" i="1"/>
  <c r="G369" i="1"/>
  <c r="F369" i="1"/>
  <c r="E369" i="1"/>
  <c r="D369" i="1"/>
  <c r="K368" i="1"/>
  <c r="J368" i="1"/>
  <c r="G368" i="1"/>
  <c r="F368" i="1"/>
  <c r="E368" i="1"/>
  <c r="C368" i="1"/>
  <c r="K367" i="1"/>
  <c r="J367" i="1"/>
  <c r="I367" i="1"/>
  <c r="H367" i="1"/>
  <c r="G367" i="1"/>
  <c r="F367" i="1"/>
  <c r="E367" i="1"/>
  <c r="D367" i="1"/>
  <c r="C367" i="1"/>
  <c r="K366" i="1"/>
  <c r="J366" i="1"/>
  <c r="I366" i="1"/>
  <c r="H366" i="1"/>
  <c r="G366" i="1"/>
  <c r="F366" i="1"/>
  <c r="E366" i="1"/>
  <c r="D366" i="1"/>
  <c r="C366" i="1"/>
  <c r="K365" i="1"/>
  <c r="J365" i="1"/>
  <c r="H365" i="1"/>
  <c r="G365" i="1"/>
  <c r="F365" i="1"/>
  <c r="E365" i="1"/>
  <c r="D365" i="1"/>
  <c r="C365" i="1"/>
  <c r="K364" i="1"/>
  <c r="J364" i="1"/>
  <c r="I364" i="1"/>
  <c r="H364" i="1"/>
  <c r="G364" i="1"/>
  <c r="F364" i="1"/>
  <c r="E364" i="1"/>
  <c r="D364" i="1"/>
  <c r="C364" i="1"/>
  <c r="K363" i="1"/>
  <c r="J363" i="1"/>
  <c r="G363" i="1"/>
  <c r="F363" i="1"/>
  <c r="E363" i="1"/>
  <c r="D363" i="1"/>
  <c r="C363" i="1"/>
  <c r="G362" i="1"/>
  <c r="F362" i="1"/>
  <c r="E362" i="1"/>
  <c r="D362" i="1"/>
  <c r="C362" i="1"/>
  <c r="K361" i="1"/>
  <c r="J361" i="1"/>
  <c r="I361" i="1"/>
  <c r="H361" i="1"/>
  <c r="G361" i="1"/>
  <c r="F361" i="1"/>
  <c r="E361" i="1"/>
  <c r="D361" i="1"/>
  <c r="C361" i="1"/>
  <c r="K360" i="1"/>
  <c r="J360" i="1"/>
  <c r="I360" i="1"/>
  <c r="H360" i="1"/>
  <c r="G360" i="1"/>
  <c r="F360" i="1"/>
  <c r="E360" i="1"/>
  <c r="D360" i="1"/>
  <c r="C360" i="1"/>
  <c r="K359" i="1"/>
  <c r="J359" i="1"/>
  <c r="I359" i="1"/>
  <c r="H359" i="1"/>
  <c r="G359" i="1"/>
  <c r="F359" i="1"/>
  <c r="E359" i="1"/>
  <c r="D359" i="1"/>
  <c r="C359" i="1"/>
  <c r="K358" i="1"/>
  <c r="J358" i="1"/>
  <c r="I358" i="1"/>
  <c r="H358" i="1"/>
  <c r="G358" i="1"/>
  <c r="F358" i="1"/>
  <c r="E358" i="1"/>
  <c r="D358" i="1"/>
  <c r="C358" i="1"/>
  <c r="K357" i="1"/>
  <c r="J357" i="1"/>
  <c r="I357" i="1"/>
  <c r="G357" i="1"/>
  <c r="F357" i="1"/>
  <c r="E357" i="1"/>
  <c r="D357" i="1"/>
  <c r="C357" i="1"/>
  <c r="K356" i="1"/>
  <c r="J356" i="1"/>
  <c r="I356" i="1"/>
  <c r="H356" i="1"/>
  <c r="G356" i="1"/>
  <c r="F356" i="1"/>
  <c r="E356" i="1"/>
  <c r="D356" i="1"/>
  <c r="C356" i="1"/>
  <c r="K355" i="1"/>
  <c r="J355" i="1"/>
  <c r="I355" i="1"/>
  <c r="H355" i="1"/>
  <c r="G355" i="1"/>
  <c r="F355" i="1"/>
  <c r="E355" i="1"/>
  <c r="D355" i="1"/>
  <c r="C355" i="1"/>
  <c r="K354" i="1"/>
  <c r="J354" i="1"/>
  <c r="I354" i="1"/>
  <c r="H354" i="1"/>
  <c r="G354" i="1"/>
  <c r="F354" i="1"/>
  <c r="E354" i="1"/>
  <c r="D354" i="1"/>
  <c r="C354" i="1"/>
  <c r="K353" i="1"/>
  <c r="J353" i="1"/>
  <c r="I353" i="1"/>
  <c r="H353" i="1"/>
  <c r="G353" i="1"/>
  <c r="E353" i="1"/>
  <c r="D353" i="1"/>
  <c r="C353" i="1"/>
  <c r="K352" i="1"/>
  <c r="J352" i="1"/>
  <c r="I352" i="1"/>
  <c r="H352" i="1"/>
  <c r="G352" i="1"/>
  <c r="F352" i="1"/>
  <c r="E352" i="1"/>
  <c r="D352" i="1"/>
  <c r="C352" i="1"/>
  <c r="K351" i="1"/>
  <c r="J351" i="1"/>
  <c r="I351" i="1"/>
  <c r="H351" i="1"/>
  <c r="G351" i="1"/>
  <c r="F351" i="1"/>
  <c r="E351" i="1"/>
  <c r="D351" i="1"/>
  <c r="C351" i="1"/>
  <c r="K350" i="1"/>
  <c r="J350" i="1"/>
  <c r="I350" i="1"/>
  <c r="H350" i="1"/>
  <c r="G350" i="1"/>
  <c r="F350" i="1"/>
  <c r="E350" i="1"/>
  <c r="D350" i="1"/>
  <c r="C350" i="1"/>
  <c r="K349" i="1"/>
  <c r="J349" i="1"/>
  <c r="I349" i="1"/>
  <c r="H349" i="1"/>
  <c r="G349" i="1"/>
  <c r="F349" i="1"/>
  <c r="C349" i="1"/>
  <c r="K348" i="1"/>
  <c r="J348" i="1"/>
  <c r="I348" i="1"/>
  <c r="H348" i="1"/>
  <c r="G348" i="1"/>
  <c r="F348" i="1"/>
  <c r="E348" i="1"/>
  <c r="D348" i="1"/>
  <c r="C348" i="1"/>
  <c r="K347" i="1"/>
  <c r="J347" i="1"/>
  <c r="I347" i="1"/>
  <c r="H347" i="1"/>
  <c r="G347" i="1"/>
  <c r="F347" i="1"/>
  <c r="E347" i="1"/>
  <c r="D347" i="1"/>
  <c r="C347" i="1"/>
  <c r="K346" i="1"/>
  <c r="J346" i="1"/>
  <c r="I346" i="1"/>
  <c r="H346" i="1"/>
  <c r="G346" i="1"/>
  <c r="E346" i="1"/>
  <c r="C346" i="1"/>
  <c r="K345" i="1"/>
  <c r="J345" i="1"/>
  <c r="I345" i="1"/>
  <c r="H345" i="1"/>
  <c r="G345" i="1"/>
  <c r="D345" i="1"/>
  <c r="C345" i="1"/>
  <c r="K344" i="1"/>
  <c r="J344" i="1"/>
  <c r="I344" i="1"/>
  <c r="H344" i="1"/>
  <c r="G344" i="1"/>
  <c r="F344" i="1"/>
  <c r="E344" i="1"/>
  <c r="D344" i="1"/>
  <c r="C344" i="1"/>
  <c r="K343" i="1"/>
  <c r="J343" i="1"/>
  <c r="I343" i="1"/>
  <c r="H343" i="1"/>
  <c r="G343" i="1"/>
  <c r="F343" i="1"/>
  <c r="E343" i="1"/>
  <c r="D343" i="1"/>
  <c r="C343" i="1"/>
  <c r="G342" i="1"/>
  <c r="F342" i="1"/>
  <c r="E342" i="1"/>
  <c r="D342" i="1"/>
  <c r="C342" i="1"/>
  <c r="L258" i="1"/>
  <c r="L170" i="1"/>
  <c r="L126" i="1"/>
  <c r="L214" i="1"/>
  <c r="J342" i="1"/>
  <c r="I342" i="1"/>
  <c r="I365" i="1"/>
  <c r="I363" i="1"/>
  <c r="I368" i="1"/>
  <c r="H342" i="1"/>
  <c r="H362" i="1"/>
  <c r="H363" i="1"/>
  <c r="H368" i="1"/>
  <c r="F345" i="1"/>
  <c r="E349" i="1"/>
  <c r="E345" i="1"/>
  <c r="D349" i="1"/>
  <c r="I113" i="1"/>
  <c r="H113" i="1"/>
  <c r="L364" i="1" l="1"/>
  <c r="L369" i="1"/>
  <c r="L373" i="1"/>
  <c r="L353" i="1"/>
  <c r="L357" i="1"/>
  <c r="L361" i="1"/>
  <c r="H379" i="1"/>
  <c r="L347" i="1"/>
  <c r="L377" i="1"/>
  <c r="C379" i="1"/>
  <c r="G379" i="1"/>
  <c r="J379" i="1"/>
  <c r="D379" i="1"/>
  <c r="L348" i="1"/>
  <c r="L349" i="1"/>
  <c r="L350" i="1"/>
  <c r="L352" i="1"/>
  <c r="L354" i="1"/>
  <c r="L358" i="1"/>
  <c r="L366" i="1"/>
  <c r="L367" i="1"/>
  <c r="L370" i="1"/>
  <c r="L374" i="1"/>
  <c r="L343" i="1"/>
  <c r="L351" i="1"/>
  <c r="L355" i="1"/>
  <c r="L356" i="1"/>
  <c r="L359" i="1"/>
  <c r="L360" i="1"/>
  <c r="L371" i="1"/>
  <c r="L375" i="1"/>
  <c r="L344" i="1"/>
  <c r="L346" i="1"/>
  <c r="L368" i="1"/>
  <c r="L372" i="1"/>
  <c r="L376" i="1"/>
  <c r="E379" i="1"/>
  <c r="F379" i="1"/>
  <c r="I379" i="1"/>
  <c r="L345" i="1"/>
  <c r="L363" i="1"/>
  <c r="L365" i="1"/>
  <c r="K342" i="1"/>
  <c r="K362" i="1"/>
  <c r="L362" i="1" s="1"/>
  <c r="K66" i="1"/>
  <c r="L165" i="1"/>
  <c r="K557" i="10"/>
  <c r="H1583" i="5"/>
  <c r="H1582" i="5"/>
  <c r="H1581" i="5"/>
  <c r="H1580" i="5"/>
  <c r="H1579" i="5"/>
  <c r="H1578" i="5"/>
  <c r="H1577" i="5"/>
  <c r="H1576" i="5"/>
  <c r="H1575" i="5"/>
  <c r="H1574" i="5"/>
  <c r="H1573" i="5"/>
  <c r="H1572" i="5"/>
  <c r="H1571" i="5"/>
  <c r="H1570" i="5"/>
  <c r="H1569" i="5"/>
  <c r="H1568" i="5"/>
  <c r="H1567" i="5"/>
  <c r="H1566" i="5"/>
  <c r="H1565" i="5"/>
  <c r="H1564" i="5"/>
  <c r="H1563" i="5"/>
  <c r="H1562" i="5"/>
  <c r="H1561" i="5"/>
  <c r="H1560" i="5"/>
  <c r="H1559" i="5"/>
  <c r="H1558" i="5"/>
  <c r="H1557" i="5"/>
  <c r="H1556" i="5"/>
  <c r="H1555" i="5"/>
  <c r="H1554" i="5"/>
  <c r="H1553" i="5"/>
  <c r="H1552" i="5"/>
  <c r="H1551" i="5"/>
  <c r="G1584" i="5"/>
  <c r="F1584" i="5"/>
  <c r="E1584" i="5"/>
  <c r="D1584" i="5"/>
  <c r="C1584" i="5"/>
  <c r="B1584" i="5"/>
  <c r="H1514" i="5"/>
  <c r="H1542" i="5"/>
  <c r="H1541" i="5"/>
  <c r="H1540" i="5"/>
  <c r="H1539" i="5"/>
  <c r="H1538" i="5"/>
  <c r="H1537" i="5"/>
  <c r="H1536" i="5"/>
  <c r="H1535" i="5"/>
  <c r="H1534" i="5"/>
  <c r="H1533" i="5"/>
  <c r="H1532" i="5"/>
  <c r="H1531" i="5"/>
  <c r="H1530" i="5"/>
  <c r="H1529" i="5"/>
  <c r="H1528" i="5"/>
  <c r="H1527" i="5"/>
  <c r="H1526" i="5"/>
  <c r="H1525" i="5"/>
  <c r="H1524" i="5"/>
  <c r="H1523" i="5"/>
  <c r="H1522" i="5"/>
  <c r="H1521" i="5"/>
  <c r="H1520" i="5"/>
  <c r="H1519" i="5"/>
  <c r="H1518" i="5"/>
  <c r="H1517" i="5"/>
  <c r="H1516" i="5"/>
  <c r="H1515" i="5"/>
  <c r="H1513" i="5"/>
  <c r="H1512" i="5"/>
  <c r="H1511" i="5"/>
  <c r="H1510" i="5"/>
  <c r="BJ41" i="9"/>
  <c r="I1584" i="5" l="1"/>
  <c r="H1584" i="5"/>
  <c r="H1543" i="5"/>
  <c r="K379" i="1"/>
  <c r="L379" i="1" s="1"/>
  <c r="L342" i="1"/>
  <c r="Z45" i="9"/>
  <c r="K40" i="3"/>
  <c r="K437" i="9"/>
  <c r="J437" i="9"/>
  <c r="I437" i="9"/>
  <c r="H437" i="9"/>
  <c r="G437" i="9"/>
  <c r="F437" i="9"/>
  <c r="E437" i="9"/>
  <c r="D437" i="9"/>
  <c r="C437" i="9"/>
  <c r="L436" i="9"/>
  <c r="L435" i="9"/>
  <c r="L434" i="9"/>
  <c r="L433" i="9"/>
  <c r="L432" i="9"/>
  <c r="L431" i="9"/>
  <c r="L430" i="9"/>
  <c r="L429" i="9"/>
  <c r="L428" i="9"/>
  <c r="L427" i="9"/>
  <c r="L426" i="9"/>
  <c r="L425" i="9"/>
  <c r="L424" i="9"/>
  <c r="L423" i="9"/>
  <c r="L422" i="9"/>
  <c r="L421" i="9"/>
  <c r="L420" i="9"/>
  <c r="L419" i="9"/>
  <c r="L418" i="9"/>
  <c r="L417" i="9"/>
  <c r="L416" i="9"/>
  <c r="L415" i="9"/>
  <c r="L414" i="9"/>
  <c r="L413" i="9"/>
  <c r="L412" i="9"/>
  <c r="L411" i="9"/>
  <c r="L410" i="9"/>
  <c r="L409" i="9"/>
  <c r="L408" i="9"/>
  <c r="L407" i="9"/>
  <c r="L406" i="9"/>
  <c r="L405" i="9"/>
  <c r="L404" i="9"/>
  <c r="L403" i="9"/>
  <c r="L402" i="9"/>
  <c r="L401" i="9"/>
  <c r="M379" i="1" l="1"/>
  <c r="L437" i="9"/>
  <c r="K289" i="1"/>
  <c r="J289" i="1"/>
  <c r="I289" i="1"/>
  <c r="G289" i="1"/>
  <c r="F289" i="1"/>
  <c r="E289" i="1"/>
  <c r="D289" i="1"/>
  <c r="C289" i="1"/>
  <c r="L332" i="1"/>
  <c r="L331" i="1"/>
  <c r="L330" i="1"/>
  <c r="L329" i="1"/>
  <c r="L328" i="1"/>
  <c r="L327" i="1"/>
  <c r="L326" i="1"/>
  <c r="L325" i="1"/>
  <c r="L324" i="1"/>
  <c r="L323" i="1"/>
  <c r="L322" i="1"/>
  <c r="L321" i="1"/>
  <c r="L320" i="1"/>
  <c r="L319" i="1"/>
  <c r="L318" i="1"/>
  <c r="L317" i="1"/>
  <c r="L316" i="1"/>
  <c r="L315" i="1"/>
  <c r="L313" i="1"/>
  <c r="L312" i="1"/>
  <c r="L311" i="1"/>
  <c r="L310" i="1"/>
  <c r="L309" i="1"/>
  <c r="L308" i="1"/>
  <c r="L307" i="1"/>
  <c r="L306" i="1"/>
  <c r="L305" i="1"/>
  <c r="L304" i="1"/>
  <c r="L303" i="1"/>
  <c r="L301" i="1"/>
  <c r="L300" i="1"/>
  <c r="L299" i="1"/>
  <c r="L298" i="1"/>
  <c r="L297" i="1"/>
  <c r="AE43" i="5"/>
  <c r="H1501" i="5"/>
  <c r="H1500" i="5"/>
  <c r="H1499" i="5"/>
  <c r="H1498" i="5"/>
  <c r="H1497" i="5"/>
  <c r="H1496" i="5"/>
  <c r="H1495" i="5"/>
  <c r="H1494" i="5"/>
  <c r="H1493" i="5"/>
  <c r="H1492" i="5"/>
  <c r="H1491" i="5"/>
  <c r="H1490" i="5"/>
  <c r="H1489" i="5"/>
  <c r="H1488" i="5"/>
  <c r="H1487" i="5"/>
  <c r="H1486" i="5"/>
  <c r="H1485" i="5"/>
  <c r="H1484" i="5"/>
  <c r="H1483" i="5"/>
  <c r="H1482" i="5"/>
  <c r="H1481" i="5"/>
  <c r="H1480" i="5"/>
  <c r="H1479" i="5"/>
  <c r="H1478" i="5"/>
  <c r="H1477" i="5"/>
  <c r="H1476" i="5"/>
  <c r="H1475" i="5"/>
  <c r="H1474" i="5"/>
  <c r="H1473" i="5"/>
  <c r="H1472" i="5"/>
  <c r="H1471" i="5"/>
  <c r="H1470" i="5"/>
  <c r="H1469" i="5"/>
  <c r="G1502" i="5"/>
  <c r="F1502" i="5"/>
  <c r="E1502" i="5"/>
  <c r="D1502" i="5"/>
  <c r="C1502" i="5"/>
  <c r="B1502" i="5"/>
  <c r="H1460" i="5"/>
  <c r="H1459" i="5"/>
  <c r="H1458" i="5"/>
  <c r="H1457" i="5"/>
  <c r="H1456" i="5"/>
  <c r="H1455" i="5"/>
  <c r="H1454" i="5"/>
  <c r="H1453" i="5"/>
  <c r="H1452" i="5"/>
  <c r="H1451" i="5"/>
  <c r="H1450" i="5"/>
  <c r="H1449" i="5"/>
  <c r="H1448" i="5"/>
  <c r="H1447" i="5"/>
  <c r="H1446" i="5"/>
  <c r="H1445" i="5"/>
  <c r="H1444" i="5"/>
  <c r="H1443" i="5"/>
  <c r="H1442" i="5"/>
  <c r="H1441" i="5"/>
  <c r="H1440" i="5"/>
  <c r="H1439" i="5"/>
  <c r="H1438" i="5"/>
  <c r="H1437" i="5"/>
  <c r="H1436" i="5"/>
  <c r="H1435" i="5"/>
  <c r="H1434" i="5"/>
  <c r="H1433" i="5"/>
  <c r="H1432" i="5"/>
  <c r="H1431" i="5"/>
  <c r="H1430" i="5"/>
  <c r="H1429" i="5"/>
  <c r="H1428" i="5"/>
  <c r="G1461" i="5"/>
  <c r="F1461" i="5"/>
  <c r="E1461" i="5"/>
  <c r="D1461" i="5"/>
  <c r="C1461" i="5"/>
  <c r="B1461" i="5"/>
  <c r="H1420" i="5"/>
  <c r="H1419" i="5"/>
  <c r="H1418" i="5"/>
  <c r="H1417" i="5"/>
  <c r="H1416" i="5"/>
  <c r="H1415" i="5"/>
  <c r="H1414" i="5"/>
  <c r="H1413" i="5"/>
  <c r="H1412" i="5"/>
  <c r="H1411" i="5"/>
  <c r="H1410" i="5"/>
  <c r="H1409" i="5"/>
  <c r="H1408" i="5"/>
  <c r="H1407" i="5"/>
  <c r="H1406" i="5"/>
  <c r="H1405" i="5"/>
  <c r="H1404" i="5"/>
  <c r="H1403" i="5"/>
  <c r="H1402" i="5"/>
  <c r="H1401" i="5"/>
  <c r="H1400" i="5"/>
  <c r="H1399" i="5"/>
  <c r="H1398" i="5"/>
  <c r="H1397" i="5"/>
  <c r="H1396" i="5"/>
  <c r="H1395" i="5"/>
  <c r="H1394" i="5"/>
  <c r="H1393" i="5"/>
  <c r="H1392" i="5"/>
  <c r="H1391" i="5"/>
  <c r="H1390" i="5"/>
  <c r="H1389" i="5"/>
  <c r="H1388" i="5"/>
  <c r="G1421" i="5"/>
  <c r="F1421" i="5"/>
  <c r="E1421" i="5"/>
  <c r="D1421" i="5"/>
  <c r="C1421" i="5"/>
  <c r="B1421" i="5"/>
  <c r="H1379" i="5"/>
  <c r="H1378" i="5"/>
  <c r="H1377" i="5"/>
  <c r="H1376" i="5"/>
  <c r="H1375" i="5"/>
  <c r="H1374" i="5"/>
  <c r="H1373" i="5"/>
  <c r="H1372" i="5"/>
  <c r="H1371" i="5"/>
  <c r="H1370" i="5"/>
  <c r="H1369" i="5"/>
  <c r="H1368" i="5"/>
  <c r="H1367" i="5"/>
  <c r="H1366" i="5"/>
  <c r="H1365" i="5"/>
  <c r="H1364" i="5"/>
  <c r="H1363" i="5"/>
  <c r="H1362" i="5"/>
  <c r="H1361" i="5"/>
  <c r="H1360" i="5"/>
  <c r="H1359" i="5"/>
  <c r="H1358" i="5"/>
  <c r="H1357" i="5"/>
  <c r="H1356" i="5"/>
  <c r="H1355" i="5"/>
  <c r="H1354" i="5"/>
  <c r="H1353" i="5"/>
  <c r="H1352" i="5"/>
  <c r="H1351" i="5"/>
  <c r="H1350" i="5"/>
  <c r="H1349" i="5"/>
  <c r="H1348" i="5"/>
  <c r="H1347" i="5"/>
  <c r="G1380" i="5"/>
  <c r="F1380" i="5"/>
  <c r="E1380" i="5"/>
  <c r="D1380" i="5"/>
  <c r="C1380" i="5"/>
  <c r="B1380" i="5"/>
  <c r="G1339" i="5"/>
  <c r="F1339" i="5"/>
  <c r="E1339" i="5"/>
  <c r="D1339" i="5"/>
  <c r="C1339" i="5"/>
  <c r="B1339" i="5"/>
  <c r="H1338" i="5"/>
  <c r="H1337" i="5"/>
  <c r="H1336" i="5"/>
  <c r="H1335" i="5"/>
  <c r="H1334" i="5"/>
  <c r="H1333" i="5"/>
  <c r="H1332" i="5"/>
  <c r="H1331" i="5"/>
  <c r="H1330" i="5"/>
  <c r="H1329" i="5"/>
  <c r="H1328" i="5"/>
  <c r="H1327" i="5"/>
  <c r="H1326" i="5"/>
  <c r="H1325" i="5"/>
  <c r="H1324" i="5"/>
  <c r="H1323" i="5"/>
  <c r="H1322" i="5"/>
  <c r="H1321" i="5"/>
  <c r="H1320" i="5"/>
  <c r="H1319" i="5"/>
  <c r="H1318" i="5"/>
  <c r="H1317" i="5"/>
  <c r="H1316" i="5"/>
  <c r="H1315" i="5"/>
  <c r="H1314" i="5"/>
  <c r="H1313" i="5"/>
  <c r="H1312" i="5"/>
  <c r="H1311" i="5"/>
  <c r="H1310" i="5"/>
  <c r="H1309" i="5"/>
  <c r="H1308" i="5"/>
  <c r="H1307" i="5"/>
  <c r="H1306" i="5"/>
  <c r="I1502" i="5" l="1"/>
  <c r="I1461" i="5"/>
  <c r="I1421" i="5"/>
  <c r="I1380" i="5"/>
  <c r="H1339" i="5"/>
  <c r="I1339" i="5"/>
  <c r="F66" i="1"/>
  <c r="J66" i="1"/>
  <c r="D66" i="1"/>
  <c r="H66" i="1"/>
  <c r="E66" i="1"/>
  <c r="I66" i="1"/>
  <c r="G66" i="1"/>
  <c r="L314" i="1"/>
  <c r="H1502" i="5"/>
  <c r="H1461" i="5"/>
  <c r="H1380" i="5"/>
  <c r="H1297" i="5"/>
  <c r="H1296" i="5"/>
  <c r="H1295" i="5"/>
  <c r="H1294" i="5"/>
  <c r="H1293" i="5"/>
  <c r="H1292" i="5"/>
  <c r="H1291" i="5"/>
  <c r="H1290" i="5"/>
  <c r="H1289" i="5"/>
  <c r="H1288" i="5"/>
  <c r="H1287" i="5"/>
  <c r="H1286" i="5"/>
  <c r="H1285" i="5"/>
  <c r="H1284" i="5"/>
  <c r="H1283" i="5"/>
  <c r="H1282" i="5"/>
  <c r="H1281" i="5"/>
  <c r="H1280" i="5"/>
  <c r="H1279" i="5"/>
  <c r="H1278" i="5"/>
  <c r="H1277" i="5"/>
  <c r="H1276" i="5"/>
  <c r="H1275" i="5"/>
  <c r="H1274" i="5"/>
  <c r="H1273" i="5"/>
  <c r="H1272" i="5"/>
  <c r="H1271" i="5"/>
  <c r="H1270" i="5"/>
  <c r="H1269" i="5"/>
  <c r="H1268" i="5"/>
  <c r="H1267" i="5"/>
  <c r="H1266" i="5"/>
  <c r="H1265" i="5"/>
  <c r="G1298" i="5"/>
  <c r="F1298" i="5"/>
  <c r="E1298" i="5"/>
  <c r="D1298" i="5"/>
  <c r="C1298" i="5"/>
  <c r="B1298" i="5"/>
  <c r="AB90" i="5"/>
  <c r="AA90" i="5"/>
  <c r="Z90" i="5"/>
  <c r="Y90" i="5"/>
  <c r="X90" i="5"/>
  <c r="W90" i="5"/>
  <c r="V90" i="5"/>
  <c r="U90" i="5"/>
  <c r="T90" i="5"/>
  <c r="S90" i="5"/>
  <c r="R90" i="5"/>
  <c r="Q90" i="5"/>
  <c r="P90" i="5"/>
  <c r="O90" i="5"/>
  <c r="N90" i="5"/>
  <c r="M90" i="5"/>
  <c r="L90" i="5"/>
  <c r="K90" i="5"/>
  <c r="J90" i="5"/>
  <c r="I90" i="5"/>
  <c r="H90" i="5"/>
  <c r="G90" i="5"/>
  <c r="E90" i="5"/>
  <c r="D90" i="5"/>
  <c r="C90" i="5"/>
  <c r="B90" i="5"/>
  <c r="BI41" i="9"/>
  <c r="I1298" i="5" l="1"/>
  <c r="H1298" i="5"/>
  <c r="Y45" i="9"/>
  <c r="L359" i="9"/>
  <c r="L360" i="9"/>
  <c r="L361" i="9"/>
  <c r="L362" i="9"/>
  <c r="L363" i="9"/>
  <c r="L364"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K394" i="9"/>
  <c r="J394" i="9"/>
  <c r="I394" i="9"/>
  <c r="H394" i="9"/>
  <c r="G394" i="9"/>
  <c r="E394" i="9"/>
  <c r="D394" i="9"/>
  <c r="C394" i="9"/>
  <c r="F365" i="9"/>
  <c r="F394" i="9" s="1"/>
  <c r="AA44" i="3"/>
  <c r="L365" i="9" l="1"/>
  <c r="L394" i="9" s="1"/>
  <c r="L186" i="1" l="1"/>
  <c r="L173" i="1"/>
  <c r="L174" i="1"/>
  <c r="L175" i="1"/>
  <c r="L176" i="1"/>
  <c r="L177" i="1"/>
  <c r="L178" i="1"/>
  <c r="L179" i="1"/>
  <c r="L180" i="1"/>
  <c r="L181" i="1"/>
  <c r="L182" i="1"/>
  <c r="L183" i="1"/>
  <c r="L184" i="1"/>
  <c r="L187" i="1"/>
  <c r="L189" i="1"/>
  <c r="L190" i="1"/>
  <c r="L192" i="1"/>
  <c r="L193" i="1"/>
  <c r="L194" i="1"/>
  <c r="L195" i="1"/>
  <c r="L196" i="1"/>
  <c r="L197" i="1"/>
  <c r="J113" i="1"/>
  <c r="L172" i="1" l="1"/>
  <c r="L191" i="1"/>
  <c r="L185" i="1"/>
  <c r="L188" i="1"/>
  <c r="BH41" i="9" l="1"/>
  <c r="AX299" i="9" l="1"/>
  <c r="AW299" i="9"/>
  <c r="AV299" i="9"/>
  <c r="AR299" i="9"/>
  <c r="AQ299" i="9"/>
  <c r="AP299" i="9"/>
  <c r="AO299" i="9"/>
  <c r="AN299" i="9"/>
  <c r="AM299" i="9"/>
  <c r="AL299" i="9"/>
  <c r="AK299" i="9"/>
  <c r="AJ299" i="9"/>
  <c r="AS298" i="9"/>
  <c r="AS297" i="9"/>
  <c r="AS296" i="9"/>
  <c r="AS295" i="9"/>
  <c r="AS294" i="9"/>
  <c r="AS293" i="9"/>
  <c r="AS292" i="9"/>
  <c r="AS291" i="9"/>
  <c r="AS290" i="9"/>
  <c r="AS289" i="9"/>
  <c r="AS288" i="9"/>
  <c r="AS287" i="9"/>
  <c r="AS286" i="9"/>
  <c r="AS285" i="9"/>
  <c r="AS284" i="9"/>
  <c r="AS283" i="9"/>
  <c r="AS282" i="9"/>
  <c r="AS281" i="9"/>
  <c r="AS280" i="9"/>
  <c r="AS279" i="9"/>
  <c r="AS278" i="9"/>
  <c r="AS277" i="9"/>
  <c r="AS299" i="9" l="1"/>
  <c r="X45" i="9"/>
  <c r="K351" i="9"/>
  <c r="J351" i="9"/>
  <c r="I351" i="9"/>
  <c r="H351" i="9"/>
  <c r="G351" i="9"/>
  <c r="F351" i="9"/>
  <c r="E351" i="9"/>
  <c r="D351" i="9"/>
  <c r="C351" i="9"/>
  <c r="L350" i="9"/>
  <c r="L349" i="9"/>
  <c r="L348" i="9"/>
  <c r="L347" i="9"/>
  <c r="L346" i="9"/>
  <c r="L345" i="9"/>
  <c r="L344" i="9"/>
  <c r="L343" i="9"/>
  <c r="L342" i="9"/>
  <c r="L341" i="9"/>
  <c r="L340" i="9"/>
  <c r="L339" i="9"/>
  <c r="L338" i="9"/>
  <c r="L337" i="9"/>
  <c r="L336" i="9"/>
  <c r="L335" i="9"/>
  <c r="L334" i="9"/>
  <c r="L333" i="9"/>
  <c r="L332" i="9"/>
  <c r="L331" i="9"/>
  <c r="L330" i="9"/>
  <c r="L329" i="9"/>
  <c r="L328" i="9"/>
  <c r="L327" i="9"/>
  <c r="L326" i="9"/>
  <c r="L325" i="9"/>
  <c r="L324" i="9"/>
  <c r="L323" i="9"/>
  <c r="L322" i="9"/>
  <c r="L321" i="9"/>
  <c r="L320" i="9"/>
  <c r="L319" i="9"/>
  <c r="L318" i="9"/>
  <c r="L317" i="9"/>
  <c r="L316" i="9"/>
  <c r="L351" i="9" l="1"/>
  <c r="Y44" i="3"/>
  <c r="Z44" i="3"/>
  <c r="H1421" i="5" l="1"/>
  <c r="AF183" i="5" l="1"/>
  <c r="AF161" i="5"/>
  <c r="AS267" i="9" l="1"/>
  <c r="AS266" i="9"/>
  <c r="AS265" i="9"/>
  <c r="AS264" i="9"/>
  <c r="AS263" i="9"/>
  <c r="AS262" i="9"/>
  <c r="AS261" i="9"/>
  <c r="AS260" i="9"/>
  <c r="AS259" i="9"/>
  <c r="AS258" i="9"/>
  <c r="AS257" i="9"/>
  <c r="AS256" i="9"/>
  <c r="AS255" i="9"/>
  <c r="AS254" i="9"/>
  <c r="AS253" i="9"/>
  <c r="AS252" i="9"/>
  <c r="AS251" i="9"/>
  <c r="AS250" i="9"/>
  <c r="AX241" i="9"/>
  <c r="AW241" i="9"/>
  <c r="AV241" i="9"/>
  <c r="AS268" i="9" l="1"/>
  <c r="W45" i="9" l="1"/>
  <c r="K308" i="9"/>
  <c r="J308" i="9"/>
  <c r="I308" i="9"/>
  <c r="H308" i="9"/>
  <c r="G308" i="9"/>
  <c r="F308" i="9"/>
  <c r="E308" i="9"/>
  <c r="D308" i="9"/>
  <c r="C308" i="9"/>
  <c r="L307" i="9"/>
  <c r="L306" i="9"/>
  <c r="L305" i="9"/>
  <c r="L304" i="9"/>
  <c r="L303" i="9"/>
  <c r="L302" i="9"/>
  <c r="L301" i="9"/>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308" i="9" l="1"/>
  <c r="L288" i="1" l="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7" i="1"/>
  <c r="L256" i="1"/>
  <c r="L255" i="1"/>
  <c r="L254" i="1"/>
  <c r="L253"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3" i="1"/>
  <c r="L212" i="1"/>
  <c r="L211" i="1"/>
  <c r="L210" i="1"/>
  <c r="L209" i="1"/>
  <c r="L289" i="1" l="1"/>
  <c r="L200" i="1"/>
  <c r="L199" i="1"/>
  <c r="L198" i="1"/>
  <c r="L171" i="1"/>
  <c r="L169" i="1"/>
  <c r="L168" i="1"/>
  <c r="L167" i="1"/>
  <c r="L166"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5" i="1"/>
  <c r="L124" i="1"/>
  <c r="L123" i="1"/>
  <c r="L122" i="1"/>
  <c r="L121"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1" i="1"/>
  <c r="L80" i="1"/>
  <c r="L79" i="1"/>
  <c r="L78" i="1"/>
  <c r="L77" i="1"/>
  <c r="H1257" i="5" l="1"/>
  <c r="H1255" i="5"/>
  <c r="H1254" i="5"/>
  <c r="H1253" i="5"/>
  <c r="H1252" i="5"/>
  <c r="H1251" i="5"/>
  <c r="H1250" i="5"/>
  <c r="H1249" i="5"/>
  <c r="H1248" i="5"/>
  <c r="H1247" i="5"/>
  <c r="H1246" i="5"/>
  <c r="H1245" i="5"/>
  <c r="H1244" i="5"/>
  <c r="H1243" i="5"/>
  <c r="H1242" i="5"/>
  <c r="H1241" i="5"/>
  <c r="H1240" i="5"/>
  <c r="H1239" i="5"/>
  <c r="H1238" i="5"/>
  <c r="H1237" i="5"/>
  <c r="H1236" i="5"/>
  <c r="H1235" i="5"/>
  <c r="H1234" i="5"/>
  <c r="H1233" i="5"/>
  <c r="H1232" i="5"/>
  <c r="H1231" i="5"/>
  <c r="H1230" i="5"/>
  <c r="H1229" i="5"/>
  <c r="H1228" i="5"/>
  <c r="H1227" i="5"/>
  <c r="H1226" i="5"/>
  <c r="H1225" i="5"/>
  <c r="H1224" i="5"/>
  <c r="H1216" i="5"/>
  <c r="H1214" i="5"/>
  <c r="H1213" i="5"/>
  <c r="H1212" i="5"/>
  <c r="H1211" i="5"/>
  <c r="H1210" i="5"/>
  <c r="H1209" i="5"/>
  <c r="H1208" i="5"/>
  <c r="H1207" i="5"/>
  <c r="H1206" i="5"/>
  <c r="H1205" i="5"/>
  <c r="H1204" i="5"/>
  <c r="H1203" i="5"/>
  <c r="H1202" i="5"/>
  <c r="H1201" i="5"/>
  <c r="H1200" i="5"/>
  <c r="H1199" i="5"/>
  <c r="H1198" i="5"/>
  <c r="H1197" i="5"/>
  <c r="H1196" i="5"/>
  <c r="H1195" i="5"/>
  <c r="H1194" i="5"/>
  <c r="H1193" i="5"/>
  <c r="H1192" i="5"/>
  <c r="H1191" i="5"/>
  <c r="H1190" i="5"/>
  <c r="H1189" i="5"/>
  <c r="H1188" i="5"/>
  <c r="H1187" i="5"/>
  <c r="H1186" i="5"/>
  <c r="H1185" i="5"/>
  <c r="H1184" i="5"/>
  <c r="H1183" i="5"/>
  <c r="Q45" i="5" l="1"/>
  <c r="H1175" i="5" l="1"/>
  <c r="H1174" i="5"/>
  <c r="H1173" i="5"/>
  <c r="H1172" i="5"/>
  <c r="H1171" i="5"/>
  <c r="H1170" i="5"/>
  <c r="H1169" i="5"/>
  <c r="H1168" i="5"/>
  <c r="H1167" i="5"/>
  <c r="H1166" i="5"/>
  <c r="H1165" i="5"/>
  <c r="H1164" i="5"/>
  <c r="H1163" i="5"/>
  <c r="H1162" i="5"/>
  <c r="H1161" i="5"/>
  <c r="H1160" i="5"/>
  <c r="H1159" i="5"/>
  <c r="H1158" i="5"/>
  <c r="H1157" i="5"/>
  <c r="H1156" i="5"/>
  <c r="H1155" i="5"/>
  <c r="H1154" i="5"/>
  <c r="H1153" i="5"/>
  <c r="H1152" i="5"/>
  <c r="H1151" i="5"/>
  <c r="H1150" i="5"/>
  <c r="H1149" i="5"/>
  <c r="H1148" i="5"/>
  <c r="H1147" i="5"/>
  <c r="H1146" i="5"/>
  <c r="H1145" i="5"/>
  <c r="H1144" i="5"/>
  <c r="H1134" i="5"/>
  <c r="H1135" i="5"/>
  <c r="H1133" i="5"/>
  <c r="H1132" i="5"/>
  <c r="H1131" i="5"/>
  <c r="H1130" i="5"/>
  <c r="H1129" i="5"/>
  <c r="H1128" i="5"/>
  <c r="H1127" i="5"/>
  <c r="H1126" i="5"/>
  <c r="H1125" i="5"/>
  <c r="H1124" i="5"/>
  <c r="H1123" i="5"/>
  <c r="H1122" i="5"/>
  <c r="H1121" i="5"/>
  <c r="H1120" i="5"/>
  <c r="H1119" i="5"/>
  <c r="H1118" i="5"/>
  <c r="H1117" i="5"/>
  <c r="H1116" i="5"/>
  <c r="H1115" i="5"/>
  <c r="H1114" i="5"/>
  <c r="H1113" i="5"/>
  <c r="H1112" i="5"/>
  <c r="H1111" i="5"/>
  <c r="H1110" i="5"/>
  <c r="H1109" i="5"/>
  <c r="H1108" i="5"/>
  <c r="H1107" i="5"/>
  <c r="H1106" i="5"/>
  <c r="H1105" i="5"/>
  <c r="H1104" i="5"/>
  <c r="H1136" i="5" l="1"/>
  <c r="H1017" i="5"/>
  <c r="H1016" i="5"/>
  <c r="H1015" i="5"/>
  <c r="H1014" i="5"/>
  <c r="H1013" i="5"/>
  <c r="H1012" i="5"/>
  <c r="H1011" i="5"/>
  <c r="H1010" i="5"/>
  <c r="H1009" i="5"/>
  <c r="H1008" i="5"/>
  <c r="H1007" i="5"/>
  <c r="H1006" i="5"/>
  <c r="H1005" i="5"/>
  <c r="H1004" i="5"/>
  <c r="H1003" i="5"/>
  <c r="H1002" i="5"/>
  <c r="H1001" i="5"/>
  <c r="H1000" i="5"/>
  <c r="H999" i="5"/>
  <c r="H998" i="5"/>
  <c r="H997" i="5"/>
  <c r="H996" i="5"/>
  <c r="H995" i="5"/>
  <c r="H994" i="5"/>
  <c r="H993" i="5"/>
  <c r="H992" i="5"/>
  <c r="H991" i="5"/>
  <c r="H990" i="5"/>
  <c r="H989" i="5"/>
  <c r="H988" i="5"/>
  <c r="H987" i="5"/>
  <c r="H986" i="5"/>
  <c r="H985" i="5"/>
  <c r="H984" i="5"/>
  <c r="H983" i="5"/>
  <c r="H982" i="5"/>
  <c r="H974" i="5"/>
  <c r="H973" i="5"/>
  <c r="H972" i="5"/>
  <c r="H971" i="5"/>
  <c r="H970" i="5"/>
  <c r="H969" i="5"/>
  <c r="H968" i="5"/>
  <c r="H967" i="5"/>
  <c r="H966" i="5"/>
  <c r="H965" i="5"/>
  <c r="H964" i="5"/>
  <c r="H963" i="5"/>
  <c r="H962" i="5"/>
  <c r="H961" i="5"/>
  <c r="H960" i="5"/>
  <c r="H959" i="5"/>
  <c r="H958" i="5"/>
  <c r="H957" i="5"/>
  <c r="H956" i="5"/>
  <c r="H955" i="5"/>
  <c r="H954" i="5"/>
  <c r="H953" i="5"/>
  <c r="H952" i="5"/>
  <c r="H951" i="5"/>
  <c r="H950" i="5"/>
  <c r="H949" i="5"/>
  <c r="H948" i="5"/>
  <c r="H947" i="5"/>
  <c r="H946" i="5"/>
  <c r="H945" i="5"/>
  <c r="H944" i="5"/>
  <c r="H943" i="5"/>
  <c r="H942" i="5"/>
  <c r="H941" i="5"/>
  <c r="H940" i="5"/>
  <c r="H939" i="5"/>
  <c r="H932" i="5" l="1"/>
  <c r="H931" i="5"/>
  <c r="H930" i="5"/>
  <c r="H929" i="5"/>
  <c r="H928" i="5"/>
  <c r="H927" i="5"/>
  <c r="H926" i="5"/>
  <c r="H925" i="5"/>
  <c r="H924" i="5"/>
  <c r="H923" i="5"/>
  <c r="H922" i="5"/>
  <c r="H921" i="5"/>
  <c r="H920" i="5"/>
  <c r="H919" i="5"/>
  <c r="H918" i="5"/>
  <c r="H917" i="5"/>
  <c r="H916" i="5"/>
  <c r="H915" i="5"/>
  <c r="H914" i="5"/>
  <c r="H913" i="5"/>
  <c r="H912" i="5"/>
  <c r="H911" i="5"/>
  <c r="H910" i="5"/>
  <c r="H909" i="5"/>
  <c r="H908" i="5"/>
  <c r="H907" i="5"/>
  <c r="H906" i="5"/>
  <c r="H905" i="5"/>
  <c r="H904" i="5"/>
  <c r="H903" i="5"/>
  <c r="H902" i="5"/>
  <c r="H901" i="5"/>
  <c r="H900" i="5"/>
  <c r="H899" i="5"/>
  <c r="H898" i="5"/>
  <c r="H897" i="5"/>
  <c r="H889" i="5"/>
  <c r="H888" i="5"/>
  <c r="H887" i="5"/>
  <c r="H886" i="5"/>
  <c r="H885" i="5"/>
  <c r="H884" i="5"/>
  <c r="H883" i="5"/>
  <c r="H882" i="5"/>
  <c r="H881" i="5"/>
  <c r="H880" i="5"/>
  <c r="H879" i="5"/>
  <c r="H878" i="5"/>
  <c r="H877" i="5"/>
  <c r="H876" i="5"/>
  <c r="H875" i="5"/>
  <c r="H874" i="5"/>
  <c r="H873" i="5"/>
  <c r="H872" i="5"/>
  <c r="H871" i="5"/>
  <c r="H870" i="5"/>
  <c r="H869" i="5"/>
  <c r="H868" i="5"/>
  <c r="H867" i="5"/>
  <c r="H866" i="5"/>
  <c r="H865" i="5"/>
  <c r="H864" i="5"/>
  <c r="H863" i="5"/>
  <c r="H862" i="5"/>
  <c r="H861" i="5"/>
  <c r="H860" i="5"/>
  <c r="H859" i="5"/>
  <c r="H858" i="5"/>
  <c r="H857" i="5"/>
  <c r="H856" i="5"/>
  <c r="H855" i="5"/>
  <c r="H854" i="5"/>
  <c r="BF41" i="9" l="1"/>
  <c r="BE41" i="9"/>
  <c r="BD41" i="9"/>
  <c r="BC41" i="9"/>
  <c r="BB41" i="9"/>
  <c r="BA41" i="9"/>
  <c r="V45" i="9"/>
  <c r="L230" i="9" l="1"/>
  <c r="L231" i="9"/>
  <c r="L232" i="9"/>
  <c r="L233" i="9"/>
  <c r="L234" i="9"/>
  <c r="L235" i="9"/>
  <c r="L236" i="9"/>
  <c r="L237" i="9"/>
  <c r="L238" i="9"/>
  <c r="L239" i="9"/>
  <c r="L240" i="9"/>
  <c r="L242" i="9"/>
  <c r="L243" i="9"/>
  <c r="L244" i="9"/>
  <c r="L245" i="9"/>
  <c r="L246" i="9"/>
  <c r="L247" i="9"/>
  <c r="L248" i="9"/>
  <c r="L249" i="9"/>
  <c r="L250" i="9"/>
  <c r="L251" i="9"/>
  <c r="L252" i="9"/>
  <c r="L253" i="9"/>
  <c r="L254" i="9"/>
  <c r="L255" i="9"/>
  <c r="L256" i="9"/>
  <c r="L257" i="9"/>
  <c r="L258" i="9"/>
  <c r="L259" i="9"/>
  <c r="L260" i="9"/>
  <c r="L261" i="9"/>
  <c r="L262" i="9"/>
  <c r="L263" i="9"/>
  <c r="L264" i="9"/>
  <c r="AR241" i="9"/>
  <c r="AQ241" i="9"/>
  <c r="AP241" i="9"/>
  <c r="AO241" i="9"/>
  <c r="AN241" i="9"/>
  <c r="AM241" i="9"/>
  <c r="AL241" i="9"/>
  <c r="AK241" i="9"/>
  <c r="AJ241" i="9"/>
  <c r="AS240" i="9"/>
  <c r="AS239" i="9"/>
  <c r="AS238" i="9"/>
  <c r="AS237" i="9"/>
  <c r="AS236" i="9"/>
  <c r="AS235" i="9"/>
  <c r="AS234" i="9"/>
  <c r="AS232" i="9"/>
  <c r="AS231" i="9"/>
  <c r="AS230" i="9"/>
  <c r="AS229" i="9"/>
  <c r="AS228" i="9"/>
  <c r="AS227" i="9"/>
  <c r="AS226" i="9"/>
  <c r="AS225" i="9"/>
  <c r="AS224" i="9"/>
  <c r="AS223" i="9"/>
  <c r="AS222" i="9"/>
  <c r="AS221" i="9"/>
  <c r="AS220" i="9"/>
  <c r="K265" i="9"/>
  <c r="J265" i="9"/>
  <c r="I265" i="9"/>
  <c r="H265" i="9"/>
  <c r="G265" i="9"/>
  <c r="F265" i="9"/>
  <c r="E265" i="9"/>
  <c r="D265" i="9"/>
  <c r="C265" i="9"/>
  <c r="L265" i="9" l="1"/>
  <c r="AS241" i="9"/>
  <c r="X44" i="3"/>
  <c r="L397" i="3" l="1"/>
  <c r="AE45" i="5" l="1"/>
  <c r="AS210" i="9" l="1"/>
  <c r="AS209" i="9"/>
  <c r="AS208" i="9"/>
  <c r="AS207" i="9"/>
  <c r="AS206" i="9"/>
  <c r="AS205" i="9"/>
  <c r="AS204" i="9"/>
  <c r="AS203" i="9"/>
  <c r="AS202" i="9"/>
  <c r="AS201" i="9"/>
  <c r="AS200" i="9"/>
  <c r="AS199" i="9"/>
  <c r="AS198" i="9"/>
  <c r="AS197" i="9"/>
  <c r="AS196" i="9"/>
  <c r="AS195" i="9"/>
  <c r="AS194" i="9"/>
  <c r="AS193" i="9"/>
  <c r="AS192" i="9"/>
  <c r="AS191" i="9"/>
  <c r="AS190" i="9"/>
  <c r="AS189" i="9"/>
  <c r="AS188" i="9"/>
  <c r="AS187" i="9"/>
  <c r="AS186" i="9"/>
  <c r="AS185" i="9"/>
  <c r="AS184" i="9"/>
  <c r="AS183" i="9"/>
  <c r="AS182" i="9"/>
  <c r="AS181" i="9"/>
  <c r="AS180" i="9"/>
  <c r="AS179" i="9"/>
  <c r="AS178" i="9"/>
  <c r="AW211" i="9"/>
  <c r="AV211" i="9"/>
  <c r="AR211" i="9"/>
  <c r="AQ211" i="9"/>
  <c r="AP211" i="9"/>
  <c r="AO211" i="9"/>
  <c r="AN211" i="9"/>
  <c r="AM211" i="9"/>
  <c r="AL211" i="9"/>
  <c r="AK211" i="9"/>
  <c r="AJ211" i="9"/>
  <c r="L186" i="9"/>
  <c r="L187" i="9"/>
  <c r="L188" i="9"/>
  <c r="L189" i="9"/>
  <c r="L190" i="9"/>
  <c r="L191" i="9"/>
  <c r="L192" i="9"/>
  <c r="L193" i="9"/>
  <c r="L194" i="9"/>
  <c r="L195" i="9"/>
  <c r="L196" i="9"/>
  <c r="L198" i="9"/>
  <c r="L199" i="9"/>
  <c r="L200" i="9"/>
  <c r="L201" i="9"/>
  <c r="L202" i="9"/>
  <c r="L203" i="9"/>
  <c r="L204" i="9"/>
  <c r="L205" i="9"/>
  <c r="L206" i="9"/>
  <c r="L207" i="9"/>
  <c r="L208" i="9"/>
  <c r="L209" i="9"/>
  <c r="L210" i="9"/>
  <c r="L211" i="9"/>
  <c r="L212" i="9"/>
  <c r="L213" i="9"/>
  <c r="L214" i="9"/>
  <c r="L215" i="9"/>
  <c r="L216" i="9"/>
  <c r="L217" i="9"/>
  <c r="L218" i="9"/>
  <c r="L219" i="9"/>
  <c r="L220" i="9"/>
  <c r="C221" i="9"/>
  <c r="D221" i="9"/>
  <c r="E221" i="9"/>
  <c r="F221" i="9"/>
  <c r="G221" i="9"/>
  <c r="H221" i="9"/>
  <c r="I221" i="9"/>
  <c r="J221" i="9"/>
  <c r="K221" i="9"/>
  <c r="AS211" i="9" l="1"/>
  <c r="AT211" i="9"/>
  <c r="L221" i="9"/>
  <c r="U45" i="9" l="1"/>
  <c r="W44" i="3" l="1"/>
  <c r="L153" i="9" l="1"/>
  <c r="H1096" i="5" l="1"/>
  <c r="H1095" i="5"/>
  <c r="H1094" i="5"/>
  <c r="H1093" i="5"/>
  <c r="H1092" i="5"/>
  <c r="H1091" i="5"/>
  <c r="H1090" i="5"/>
  <c r="H1089" i="5"/>
  <c r="H1088" i="5"/>
  <c r="H1087" i="5"/>
  <c r="H1086" i="5"/>
  <c r="H1085" i="5"/>
  <c r="H1084" i="5"/>
  <c r="H1083" i="5"/>
  <c r="H1082" i="5"/>
  <c r="H1081" i="5"/>
  <c r="H1080" i="5"/>
  <c r="H1079" i="5"/>
  <c r="H1078" i="5"/>
  <c r="H1077" i="5"/>
  <c r="H1076" i="5"/>
  <c r="H1075" i="5"/>
  <c r="H1074" i="5"/>
  <c r="H1073" i="5"/>
  <c r="H1072" i="5"/>
  <c r="H1071" i="5"/>
  <c r="H1070" i="5"/>
  <c r="H1069" i="5"/>
  <c r="H1068" i="5"/>
  <c r="H1067" i="5"/>
  <c r="H1066" i="5"/>
  <c r="H1065" i="5"/>
  <c r="H1064" i="5"/>
  <c r="H1057" i="5"/>
  <c r="H1056" i="5"/>
  <c r="H1053" i="5"/>
  <c r="H1052" i="5"/>
  <c r="H1051" i="5"/>
  <c r="H1050" i="5"/>
  <c r="H1049" i="5"/>
  <c r="H1048" i="5"/>
  <c r="H1047" i="5"/>
  <c r="H1046" i="5"/>
  <c r="H1045" i="5"/>
  <c r="H1044" i="5"/>
  <c r="H1043" i="5"/>
  <c r="H1042" i="5"/>
  <c r="H1041" i="5"/>
  <c r="H1040" i="5"/>
  <c r="H1039" i="5"/>
  <c r="H1038" i="5"/>
  <c r="H1037" i="5"/>
  <c r="H1036" i="5"/>
  <c r="H1035" i="5"/>
  <c r="H1034" i="5"/>
  <c r="H1033" i="5"/>
  <c r="H1032" i="5"/>
  <c r="H1031" i="5"/>
  <c r="H1030" i="5"/>
  <c r="H1029" i="5"/>
  <c r="H1028" i="5"/>
  <c r="H1027" i="5"/>
  <c r="H1026" i="5"/>
  <c r="H1025" i="5"/>
  <c r="H1024" i="5"/>
  <c r="L201" i="1" l="1"/>
  <c r="C245" i="1"/>
  <c r="D245" i="1"/>
  <c r="E245" i="1"/>
  <c r="F245" i="1"/>
  <c r="G245" i="1"/>
  <c r="H245" i="1"/>
  <c r="I245" i="1"/>
  <c r="J245" i="1"/>
  <c r="K245" i="1"/>
  <c r="M245" i="1" l="1"/>
  <c r="K333" i="1"/>
  <c r="J333" i="1"/>
  <c r="I333" i="1"/>
  <c r="H333" i="1"/>
  <c r="G333" i="1"/>
  <c r="F333" i="1"/>
  <c r="E333" i="1"/>
  <c r="D333" i="1"/>
  <c r="C333" i="1"/>
  <c r="K201" i="1"/>
  <c r="J201" i="1"/>
  <c r="I201" i="1"/>
  <c r="H201" i="1"/>
  <c r="G201" i="1"/>
  <c r="F201" i="1"/>
  <c r="E201" i="1"/>
  <c r="D201" i="1"/>
  <c r="C201" i="1"/>
  <c r="K157" i="1"/>
  <c r="J157" i="1"/>
  <c r="I157" i="1"/>
  <c r="H157" i="1"/>
  <c r="G157" i="1"/>
  <c r="F157" i="1"/>
  <c r="E157" i="1"/>
  <c r="D157" i="1"/>
  <c r="C157" i="1"/>
  <c r="C66" i="1"/>
  <c r="L66" i="1" s="1"/>
  <c r="K113" i="1"/>
  <c r="G113" i="1"/>
  <c r="F113" i="1"/>
  <c r="E113" i="1"/>
  <c r="D113" i="1"/>
  <c r="M201" i="1" l="1"/>
  <c r="M113" i="1"/>
  <c r="M333" i="1"/>
  <c r="M289" i="1"/>
  <c r="M157" i="1"/>
  <c r="AS169" i="9"/>
  <c r="AS168" i="9"/>
  <c r="AS167" i="9"/>
  <c r="AS166" i="9"/>
  <c r="AS165" i="9"/>
  <c r="AS164" i="9"/>
  <c r="AS163" i="9"/>
  <c r="AS162" i="9"/>
  <c r="AS161" i="9"/>
  <c r="AS160" i="9"/>
  <c r="AS159" i="9"/>
  <c r="AS158" i="9"/>
  <c r="AS157" i="9"/>
  <c r="AS156" i="9"/>
  <c r="AS155" i="9"/>
  <c r="AS154" i="9"/>
  <c r="AS153" i="9"/>
  <c r="AS152" i="9"/>
  <c r="AS151" i="9"/>
  <c r="AS150" i="9"/>
  <c r="AS149" i="9"/>
  <c r="AS148" i="9"/>
  <c r="AS147" i="9"/>
  <c r="AS146" i="9"/>
  <c r="AS145" i="9"/>
  <c r="AS144" i="9"/>
  <c r="AS143" i="9"/>
  <c r="AS142" i="9"/>
  <c r="AS141" i="9"/>
  <c r="AS140" i="9"/>
  <c r="AS139" i="9"/>
  <c r="AS138" i="9"/>
  <c r="AS137" i="9"/>
  <c r="AR170" i="9"/>
  <c r="AQ170" i="9"/>
  <c r="AV170" i="9"/>
  <c r="AP170" i="9"/>
  <c r="AO170" i="9"/>
  <c r="AN170" i="9"/>
  <c r="AM170" i="9"/>
  <c r="AL170" i="9"/>
  <c r="AK170" i="9"/>
  <c r="AJ170" i="9"/>
  <c r="AK88" i="9"/>
  <c r="L68" i="1" l="1"/>
  <c r="L70" i="1" s="1"/>
  <c r="AS170" i="9"/>
  <c r="AT170" i="9"/>
  <c r="Q45" i="9"/>
  <c r="T45" i="9" l="1"/>
  <c r="K177" i="9"/>
  <c r="J177" i="9"/>
  <c r="I177" i="9"/>
  <c r="H177" i="9"/>
  <c r="G177" i="9"/>
  <c r="F177" i="9"/>
  <c r="E177" i="9"/>
  <c r="D177" i="9"/>
  <c r="C177" i="9"/>
  <c r="L176" i="9"/>
  <c r="L175" i="9"/>
  <c r="L174" i="9"/>
  <c r="L173" i="9"/>
  <c r="L172" i="9"/>
  <c r="L171" i="9"/>
  <c r="L170" i="9"/>
  <c r="L169" i="9"/>
  <c r="L168" i="9"/>
  <c r="L167" i="9"/>
  <c r="L166" i="9"/>
  <c r="L165" i="9"/>
  <c r="L164" i="9"/>
  <c r="L163" i="9"/>
  <c r="L162" i="9"/>
  <c r="L161" i="9"/>
  <c r="L160" i="9"/>
  <c r="L159" i="9"/>
  <c r="L158" i="9"/>
  <c r="L157" i="9"/>
  <c r="L156" i="9"/>
  <c r="L155" i="9"/>
  <c r="L154" i="9"/>
  <c r="L152" i="9"/>
  <c r="L151" i="9"/>
  <c r="L150" i="9"/>
  <c r="L149" i="9"/>
  <c r="L148" i="9"/>
  <c r="L147" i="9"/>
  <c r="L146" i="9"/>
  <c r="L145" i="9"/>
  <c r="L144" i="9"/>
  <c r="L143" i="9"/>
  <c r="L142" i="9"/>
  <c r="L177" i="9" l="1"/>
  <c r="V44" i="3"/>
  <c r="U44" i="3" l="1"/>
  <c r="K265" i="3"/>
  <c r="K240" i="3"/>
  <c r="T44" i="3"/>
  <c r="K275" i="3" l="1"/>
  <c r="O45" i="5" l="1"/>
  <c r="AS128" i="9" l="1"/>
  <c r="AS127" i="9"/>
  <c r="AS126" i="9"/>
  <c r="AS125" i="9"/>
  <c r="AS124" i="9"/>
  <c r="AS123" i="9"/>
  <c r="AS122" i="9"/>
  <c r="AS121" i="9"/>
  <c r="AS120" i="9"/>
  <c r="AS119" i="9"/>
  <c r="AS118" i="9"/>
  <c r="AS117" i="9"/>
  <c r="AS116" i="9"/>
  <c r="AS115" i="9"/>
  <c r="AS114" i="9"/>
  <c r="AS113" i="9"/>
  <c r="AS112" i="9"/>
  <c r="AS111" i="9"/>
  <c r="AS110" i="9"/>
  <c r="AS109" i="9"/>
  <c r="AS108" i="9"/>
  <c r="AS107" i="9"/>
  <c r="AS106" i="9"/>
  <c r="AS105" i="9"/>
  <c r="AS104" i="9"/>
  <c r="AS103" i="9"/>
  <c r="AS102" i="9"/>
  <c r="AS101" i="9"/>
  <c r="AS100" i="9"/>
  <c r="AS99" i="9"/>
  <c r="AS98" i="9"/>
  <c r="AS97" i="9"/>
  <c r="AS96" i="9"/>
  <c r="AR129" i="9"/>
  <c r="AQ129" i="9"/>
  <c r="AP129" i="9"/>
  <c r="AO129" i="9"/>
  <c r="AN129" i="9"/>
  <c r="AM129" i="9"/>
  <c r="AL129" i="9"/>
  <c r="AK129" i="9"/>
  <c r="AJ129" i="9"/>
  <c r="AT129" i="9" l="1"/>
  <c r="AS129" i="9"/>
  <c r="S45" i="9" l="1"/>
  <c r="K134" i="9"/>
  <c r="J134" i="9"/>
  <c r="I134" i="9"/>
  <c r="H134" i="9"/>
  <c r="G134" i="9"/>
  <c r="F134" i="9"/>
  <c r="E134" i="9"/>
  <c r="D134" i="9"/>
  <c r="C134" i="9"/>
  <c r="L133" i="9"/>
  <c r="L132" i="9"/>
  <c r="L131" i="9"/>
  <c r="L130" i="9"/>
  <c r="L129" i="9"/>
  <c r="L128" i="9"/>
  <c r="L127" i="9"/>
  <c r="L126" i="9"/>
  <c r="L125" i="9"/>
  <c r="L124" i="9"/>
  <c r="L123" i="9"/>
  <c r="L122" i="9"/>
  <c r="L121" i="9"/>
  <c r="L120" i="9"/>
  <c r="L119" i="9"/>
  <c r="L118" i="9"/>
  <c r="L117" i="9"/>
  <c r="L116" i="9"/>
  <c r="L115" i="9"/>
  <c r="L114" i="9"/>
  <c r="L113" i="9"/>
  <c r="L112" i="9"/>
  <c r="L111" i="9"/>
  <c r="L109" i="9"/>
  <c r="L108" i="9"/>
  <c r="L107" i="9"/>
  <c r="L106" i="9"/>
  <c r="L105" i="9"/>
  <c r="L104" i="9"/>
  <c r="L103" i="9"/>
  <c r="L102" i="9"/>
  <c r="L101" i="9"/>
  <c r="L100" i="9"/>
  <c r="L99" i="9"/>
  <c r="L134" i="9" l="1"/>
  <c r="L333" i="1" l="1"/>
  <c r="AR88" i="9" l="1"/>
  <c r="AQ88" i="9"/>
  <c r="AP88" i="9"/>
  <c r="AO88" i="9"/>
  <c r="AN88" i="9"/>
  <c r="AM88" i="9"/>
  <c r="AL88" i="9"/>
  <c r="AJ88" i="9"/>
  <c r="AS87" i="9"/>
  <c r="AS86" i="9"/>
  <c r="AS85" i="9"/>
  <c r="AS84" i="9"/>
  <c r="AS83" i="9"/>
  <c r="AS82" i="9"/>
  <c r="AS81" i="9"/>
  <c r="AS80" i="9"/>
  <c r="AS79" i="9"/>
  <c r="AS78" i="9"/>
  <c r="AS77" i="9"/>
  <c r="AS76" i="9"/>
  <c r="AS75" i="9"/>
  <c r="AS74" i="9"/>
  <c r="AS73" i="9"/>
  <c r="AS72" i="9"/>
  <c r="AS71" i="9"/>
  <c r="AS70" i="9"/>
  <c r="AS69" i="9"/>
  <c r="AS68" i="9"/>
  <c r="AS67" i="9"/>
  <c r="AS66" i="9"/>
  <c r="AS65" i="9"/>
  <c r="AS64" i="9"/>
  <c r="AS63" i="9"/>
  <c r="AS62" i="9"/>
  <c r="AS61" i="9"/>
  <c r="AS60" i="9"/>
  <c r="AS59" i="9"/>
  <c r="AS58" i="9"/>
  <c r="AS57" i="9"/>
  <c r="AS56" i="9"/>
  <c r="AS55" i="9"/>
  <c r="AS88" i="9" l="1"/>
  <c r="AT88" i="9"/>
  <c r="R45" i="9"/>
  <c r="AD45" i="9" s="1"/>
  <c r="K91" i="9" l="1"/>
  <c r="J91" i="9"/>
  <c r="I91" i="9"/>
  <c r="H91" i="9"/>
  <c r="G91" i="9"/>
  <c r="F91" i="9"/>
  <c r="E91" i="9"/>
  <c r="D91" i="9"/>
  <c r="C91" i="9"/>
  <c r="L90" i="9"/>
  <c r="L89" i="9"/>
  <c r="L88" i="9"/>
  <c r="L87" i="9"/>
  <c r="L86" i="9"/>
  <c r="L85" i="9"/>
  <c r="L84" i="9"/>
  <c r="L83" i="9"/>
  <c r="L82" i="9"/>
  <c r="L81" i="9"/>
  <c r="L80" i="9"/>
  <c r="L79" i="9"/>
  <c r="L78" i="9"/>
  <c r="L77" i="9"/>
  <c r="L76" i="9"/>
  <c r="L75" i="9"/>
  <c r="L74" i="9"/>
  <c r="L73" i="9"/>
  <c r="L72" i="9"/>
  <c r="L71" i="9"/>
  <c r="L70" i="9"/>
  <c r="L69" i="9"/>
  <c r="L68" i="9"/>
  <c r="L66" i="9"/>
  <c r="L65" i="9"/>
  <c r="L64" i="9"/>
  <c r="L63" i="9"/>
  <c r="L62" i="9"/>
  <c r="L61" i="9"/>
  <c r="L60" i="9"/>
  <c r="L59" i="9"/>
  <c r="L58" i="9"/>
  <c r="L57" i="9"/>
  <c r="L56" i="9"/>
  <c r="L91" i="9" l="1"/>
  <c r="AR45" i="9" l="1"/>
  <c r="AQ45" i="9"/>
  <c r="AP45" i="9"/>
  <c r="AO45" i="9"/>
  <c r="AN45" i="9"/>
  <c r="AM45" i="9"/>
  <c r="AL45" i="9"/>
  <c r="AK45" i="9"/>
  <c r="AJ45" i="9"/>
  <c r="AS44" i="9"/>
  <c r="AS43" i="9"/>
  <c r="AS42" i="9"/>
  <c r="AS41" i="9"/>
  <c r="AS40" i="9"/>
  <c r="AS39" i="9"/>
  <c r="AS38" i="9"/>
  <c r="AS37" i="9"/>
  <c r="AS36" i="9"/>
  <c r="AS35" i="9"/>
  <c r="AS34" i="9"/>
  <c r="AS33" i="9"/>
  <c r="AS32" i="9"/>
  <c r="AS31" i="9"/>
  <c r="AS30" i="9"/>
  <c r="AS29" i="9"/>
  <c r="AS28" i="9"/>
  <c r="AS27" i="9"/>
  <c r="AS26" i="9"/>
  <c r="AS25" i="9"/>
  <c r="AS24" i="9"/>
  <c r="AS23" i="9"/>
  <c r="AS22" i="9"/>
  <c r="AS21" i="9"/>
  <c r="AS20" i="9"/>
  <c r="AS19" i="9"/>
  <c r="AS18" i="9"/>
  <c r="AS17" i="9"/>
  <c r="AS16" i="9"/>
  <c r="AS15" i="9"/>
  <c r="AS14" i="9"/>
  <c r="AS13" i="9"/>
  <c r="AS12" i="9"/>
  <c r="K47" i="9"/>
  <c r="J47" i="9"/>
  <c r="I47" i="9"/>
  <c r="H47" i="9"/>
  <c r="G47" i="9"/>
  <c r="F47" i="9"/>
  <c r="E47" i="9"/>
  <c r="D47" i="9"/>
  <c r="C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AT45" i="9" l="1"/>
  <c r="L47" i="9"/>
  <c r="AS45" i="9"/>
  <c r="N45" i="5" l="1"/>
  <c r="N194" i="3" l="1"/>
  <c r="S44" i="3" l="1"/>
  <c r="R44" i="3"/>
  <c r="Q44" i="3"/>
  <c r="P44" i="3"/>
  <c r="AF44" i="3" s="1"/>
  <c r="H846" i="5" l="1"/>
  <c r="H845" i="5"/>
  <c r="H844" i="5"/>
  <c r="H843" i="5"/>
  <c r="H842" i="5"/>
  <c r="H841" i="5"/>
  <c r="H840" i="5"/>
  <c r="H839" i="5"/>
  <c r="H838" i="5"/>
  <c r="H837" i="5"/>
  <c r="H836" i="5"/>
  <c r="H835" i="5"/>
  <c r="H834" i="5"/>
  <c r="H833" i="5"/>
  <c r="H832" i="5"/>
  <c r="H831" i="5"/>
  <c r="H830" i="5"/>
  <c r="H829" i="5"/>
  <c r="H828" i="5"/>
  <c r="H827" i="5"/>
  <c r="H826" i="5"/>
  <c r="H825" i="5"/>
  <c r="H824" i="5"/>
  <c r="H823" i="5"/>
  <c r="H822" i="5"/>
  <c r="H821" i="5"/>
  <c r="H820" i="5"/>
  <c r="H819" i="5"/>
  <c r="H818" i="5"/>
  <c r="H817" i="5"/>
  <c r="H816" i="5"/>
  <c r="H815" i="5"/>
  <c r="H814" i="5"/>
  <c r="H806" i="5"/>
  <c r="H805" i="5"/>
  <c r="H804" i="5"/>
  <c r="H803" i="5"/>
  <c r="H802" i="5"/>
  <c r="H801" i="5"/>
  <c r="H800" i="5"/>
  <c r="H799" i="5"/>
  <c r="H798" i="5"/>
  <c r="H797" i="5"/>
  <c r="H796" i="5"/>
  <c r="H795" i="5"/>
  <c r="H794" i="5"/>
  <c r="H793" i="5"/>
  <c r="H792" i="5"/>
  <c r="H791" i="5"/>
  <c r="H790" i="5"/>
  <c r="H789" i="5"/>
  <c r="H788" i="5"/>
  <c r="H787" i="5"/>
  <c r="H786" i="5"/>
  <c r="H785" i="5"/>
  <c r="H784" i="5"/>
  <c r="H783" i="5"/>
  <c r="H782" i="5"/>
  <c r="H781" i="5"/>
  <c r="H780" i="5"/>
  <c r="H779" i="5"/>
  <c r="H778" i="5"/>
  <c r="H777" i="5"/>
  <c r="H776" i="5"/>
  <c r="H775" i="5"/>
  <c r="H774" i="5"/>
  <c r="G724" i="5" l="1"/>
  <c r="F724" i="5"/>
  <c r="E724" i="5"/>
  <c r="D724" i="5"/>
  <c r="C724" i="5"/>
  <c r="B724" i="5"/>
  <c r="H723" i="5"/>
  <c r="H722" i="5"/>
  <c r="H721" i="5"/>
  <c r="H720" i="5"/>
  <c r="H719" i="5"/>
  <c r="H718" i="5"/>
  <c r="H717" i="5"/>
  <c r="H716" i="5"/>
  <c r="H715" i="5"/>
  <c r="H714" i="5"/>
  <c r="H713" i="5"/>
  <c r="H712" i="5"/>
  <c r="H711" i="5"/>
  <c r="H710" i="5"/>
  <c r="H709" i="5"/>
  <c r="H708" i="5"/>
  <c r="H707" i="5"/>
  <c r="H706" i="5"/>
  <c r="H705" i="5"/>
  <c r="H704" i="5"/>
  <c r="H703" i="5"/>
  <c r="H702" i="5"/>
  <c r="H701" i="5"/>
  <c r="H700" i="5"/>
  <c r="H699" i="5"/>
  <c r="H698" i="5"/>
  <c r="H697" i="5"/>
  <c r="H696" i="5"/>
  <c r="H695" i="5"/>
  <c r="H694" i="5"/>
  <c r="H693" i="5"/>
  <c r="H692" i="5"/>
  <c r="H691" i="5"/>
  <c r="H690" i="5"/>
  <c r="H689" i="5"/>
  <c r="J290" i="5"/>
  <c r="K291" i="5"/>
  <c r="I291"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H679" i="5"/>
  <c r="H678" i="5"/>
  <c r="H677" i="5"/>
  <c r="H676" i="5"/>
  <c r="H675" i="5"/>
  <c r="H674" i="5"/>
  <c r="H673" i="5"/>
  <c r="H672" i="5"/>
  <c r="H671" i="5"/>
  <c r="H670" i="5"/>
  <c r="H669" i="5"/>
  <c r="H668" i="5"/>
  <c r="H667" i="5"/>
  <c r="H666" i="5"/>
  <c r="H665" i="5"/>
  <c r="H664" i="5"/>
  <c r="H663" i="5"/>
  <c r="H662" i="5"/>
  <c r="H661" i="5"/>
  <c r="H660" i="5"/>
  <c r="H659" i="5"/>
  <c r="H658" i="5"/>
  <c r="H657" i="5"/>
  <c r="H656" i="5"/>
  <c r="H655" i="5"/>
  <c r="H654" i="5"/>
  <c r="H653" i="5"/>
  <c r="H652" i="5"/>
  <c r="H651" i="5"/>
  <c r="H650" i="5"/>
  <c r="H649" i="5"/>
  <c r="H648" i="5"/>
  <c r="H647" i="5"/>
  <c r="H646" i="5"/>
  <c r="H645" i="5"/>
  <c r="G680" i="5"/>
  <c r="F680" i="5"/>
  <c r="E680" i="5"/>
  <c r="D680" i="5"/>
  <c r="C680" i="5"/>
  <c r="B680" i="5"/>
  <c r="H638" i="5"/>
  <c r="H637" i="5"/>
  <c r="H636" i="5"/>
  <c r="H635" i="5"/>
  <c r="H634" i="5"/>
  <c r="H633" i="5"/>
  <c r="H632" i="5"/>
  <c r="H631" i="5"/>
  <c r="H630" i="5"/>
  <c r="H629" i="5"/>
  <c r="H628" i="5"/>
  <c r="H627" i="5"/>
  <c r="H626" i="5"/>
  <c r="H625" i="5"/>
  <c r="H624" i="5"/>
  <c r="H623" i="5"/>
  <c r="H622" i="5"/>
  <c r="H621" i="5"/>
  <c r="H620" i="5"/>
  <c r="H619" i="5"/>
  <c r="H618" i="5"/>
  <c r="H617" i="5"/>
  <c r="H616" i="5"/>
  <c r="H615" i="5"/>
  <c r="H614" i="5"/>
  <c r="H613" i="5"/>
  <c r="H612" i="5"/>
  <c r="H611" i="5"/>
  <c r="H610" i="5"/>
  <c r="H609" i="5"/>
  <c r="H608" i="5"/>
  <c r="H607" i="5"/>
  <c r="H606" i="5"/>
  <c r="H605" i="5"/>
  <c r="H604" i="5"/>
  <c r="G639" i="5"/>
  <c r="F639" i="5"/>
  <c r="E639" i="5"/>
  <c r="D639" i="5"/>
  <c r="C639" i="5"/>
  <c r="B639" i="5"/>
  <c r="F80" i="5"/>
  <c r="F70" i="5"/>
  <c r="H554" i="5"/>
  <c r="H553" i="5"/>
  <c r="H552" i="5"/>
  <c r="H551" i="5"/>
  <c r="H550" i="5"/>
  <c r="H549" i="5"/>
  <c r="H548" i="5"/>
  <c r="H547" i="5"/>
  <c r="H546" i="5"/>
  <c r="H545" i="5"/>
  <c r="H544" i="5"/>
  <c r="H543" i="5"/>
  <c r="H542" i="5"/>
  <c r="H541" i="5"/>
  <c r="H540" i="5"/>
  <c r="H539" i="5"/>
  <c r="H538" i="5"/>
  <c r="H537" i="5"/>
  <c r="H536" i="5"/>
  <c r="H535" i="5"/>
  <c r="H534" i="5"/>
  <c r="H533" i="5"/>
  <c r="H532" i="5"/>
  <c r="H531" i="5"/>
  <c r="H530" i="5"/>
  <c r="H529" i="5"/>
  <c r="H528" i="5"/>
  <c r="H527" i="5"/>
  <c r="H526" i="5"/>
  <c r="H525" i="5"/>
  <c r="H524" i="5"/>
  <c r="H523" i="5"/>
  <c r="H522" i="5"/>
  <c r="H521" i="5"/>
  <c r="H520" i="5"/>
  <c r="H519" i="5"/>
  <c r="G511" i="5"/>
  <c r="H510" i="5"/>
  <c r="H509" i="5"/>
  <c r="H508" i="5"/>
  <c r="H507" i="5"/>
  <c r="H506" i="5"/>
  <c r="H505" i="5"/>
  <c r="H504" i="5"/>
  <c r="H503" i="5"/>
  <c r="H502" i="5"/>
  <c r="H501" i="5"/>
  <c r="H500" i="5"/>
  <c r="H499" i="5"/>
  <c r="H498" i="5"/>
  <c r="H497" i="5"/>
  <c r="H496" i="5"/>
  <c r="H495" i="5"/>
  <c r="H494" i="5"/>
  <c r="H493" i="5"/>
  <c r="H492" i="5"/>
  <c r="H491" i="5"/>
  <c r="G484" i="5"/>
  <c r="H484" i="5" s="1"/>
  <c r="H483" i="5"/>
  <c r="H482" i="5"/>
  <c r="H481" i="5"/>
  <c r="H480" i="5"/>
  <c r="H479" i="5"/>
  <c r="H478" i="5"/>
  <c r="H477" i="5"/>
  <c r="H476" i="5"/>
  <c r="H475" i="5"/>
  <c r="H474" i="5"/>
  <c r="H473" i="5"/>
  <c r="H472" i="5"/>
  <c r="H471" i="5"/>
  <c r="H470" i="5"/>
  <c r="H469" i="5"/>
  <c r="H468" i="5"/>
  <c r="H467" i="5"/>
  <c r="H466" i="5"/>
  <c r="H465" i="5"/>
  <c r="H464" i="5"/>
  <c r="H463" i="5"/>
  <c r="H462" i="5"/>
  <c r="H461" i="5"/>
  <c r="H460" i="5"/>
  <c r="G449" i="5"/>
  <c r="F449" i="5"/>
  <c r="E449" i="5"/>
  <c r="D449" i="5"/>
  <c r="C449" i="5"/>
  <c r="B449" i="5"/>
  <c r="H448" i="5"/>
  <c r="H447" i="5"/>
  <c r="H446" i="5"/>
  <c r="H445" i="5"/>
  <c r="H444" i="5"/>
  <c r="H443" i="5"/>
  <c r="H442" i="5"/>
  <c r="H441" i="5"/>
  <c r="H440" i="5"/>
  <c r="H439" i="5"/>
  <c r="H438" i="5"/>
  <c r="H437" i="5"/>
  <c r="H436" i="5"/>
  <c r="H435" i="5"/>
  <c r="H434" i="5"/>
  <c r="H433" i="5"/>
  <c r="H432" i="5"/>
  <c r="H431" i="5"/>
  <c r="H430" i="5"/>
  <c r="H429" i="5"/>
  <c r="H428" i="5"/>
  <c r="H427" i="5"/>
  <c r="H426" i="5"/>
  <c r="G421" i="5"/>
  <c r="F421" i="5"/>
  <c r="E421" i="5"/>
  <c r="D421" i="5"/>
  <c r="C421" i="5"/>
  <c r="B421" i="5"/>
  <c r="H420" i="5"/>
  <c r="H419" i="5"/>
  <c r="H418" i="5"/>
  <c r="H417" i="5"/>
  <c r="H416" i="5"/>
  <c r="H415" i="5"/>
  <c r="H414" i="5"/>
  <c r="H413" i="5"/>
  <c r="H412" i="5"/>
  <c r="H411" i="5"/>
  <c r="H410" i="5"/>
  <c r="H409" i="5"/>
  <c r="H408" i="5"/>
  <c r="H407" i="5"/>
  <c r="H406" i="5"/>
  <c r="H405" i="5"/>
  <c r="H404" i="5"/>
  <c r="H403" i="5"/>
  <c r="H402" i="5"/>
  <c r="H401" i="5"/>
  <c r="H400" i="5"/>
  <c r="G395" i="5"/>
  <c r="F395" i="5"/>
  <c r="E395" i="5"/>
  <c r="D395" i="5"/>
  <c r="C395" i="5"/>
  <c r="B395" i="5"/>
  <c r="H394" i="5"/>
  <c r="H393" i="5"/>
  <c r="H392" i="5"/>
  <c r="H391" i="5"/>
  <c r="H390" i="5"/>
  <c r="H389" i="5"/>
  <c r="H388" i="5"/>
  <c r="H387" i="5"/>
  <c r="H386" i="5"/>
  <c r="H385" i="5"/>
  <c r="H384" i="5"/>
  <c r="H383" i="5"/>
  <c r="H382" i="5"/>
  <c r="H381" i="5"/>
  <c r="H380" i="5"/>
  <c r="H379" i="5"/>
  <c r="H378" i="5"/>
  <c r="H377" i="5"/>
  <c r="H376" i="5"/>
  <c r="H375" i="5"/>
  <c r="H374" i="5"/>
  <c r="G369" i="5"/>
  <c r="F369" i="5"/>
  <c r="E369" i="5"/>
  <c r="D369" i="5"/>
  <c r="C369" i="5"/>
  <c r="B369" i="5"/>
  <c r="H368" i="5"/>
  <c r="H367" i="5"/>
  <c r="H366" i="5"/>
  <c r="H365" i="5"/>
  <c r="H364" i="5"/>
  <c r="H363" i="5"/>
  <c r="H362" i="5"/>
  <c r="H361" i="5"/>
  <c r="H360" i="5"/>
  <c r="H359" i="5"/>
  <c r="H358" i="5"/>
  <c r="H357" i="5"/>
  <c r="H356" i="5"/>
  <c r="H355" i="5"/>
  <c r="H354" i="5"/>
  <c r="H353" i="5"/>
  <c r="H352" i="5"/>
  <c r="H351" i="5"/>
  <c r="H350" i="5"/>
  <c r="G345" i="5"/>
  <c r="F345" i="5"/>
  <c r="E345" i="5"/>
  <c r="D345" i="5"/>
  <c r="C345" i="5"/>
  <c r="B345" i="5"/>
  <c r="H344" i="5"/>
  <c r="H343" i="5"/>
  <c r="H342" i="5"/>
  <c r="H341" i="5"/>
  <c r="H340" i="5"/>
  <c r="H339" i="5"/>
  <c r="H338" i="5"/>
  <c r="H337" i="5"/>
  <c r="H336" i="5"/>
  <c r="H335" i="5"/>
  <c r="H334" i="5"/>
  <c r="G329" i="5"/>
  <c r="F329" i="5"/>
  <c r="E329" i="5"/>
  <c r="D329" i="5"/>
  <c r="C329" i="5"/>
  <c r="B329" i="5"/>
  <c r="H328" i="5"/>
  <c r="H327" i="5"/>
  <c r="H326" i="5"/>
  <c r="H325" i="5"/>
  <c r="H324" i="5"/>
  <c r="H323" i="5"/>
  <c r="H322" i="5"/>
  <c r="H321" i="5"/>
  <c r="H320" i="5"/>
  <c r="H319" i="5"/>
  <c r="H318" i="5"/>
  <c r="H317" i="5"/>
  <c r="H316" i="5"/>
  <c r="G311" i="5"/>
  <c r="F311" i="5"/>
  <c r="E311" i="5"/>
  <c r="D311" i="5"/>
  <c r="C311" i="5"/>
  <c r="B311" i="5"/>
  <c r="H310" i="5"/>
  <c r="H309" i="5"/>
  <c r="H308" i="5"/>
  <c r="H307" i="5"/>
  <c r="H306" i="5"/>
  <c r="H305" i="5"/>
  <c r="H304" i="5"/>
  <c r="H303" i="5"/>
  <c r="H302" i="5"/>
  <c r="H301" i="5"/>
  <c r="H300" i="5"/>
  <c r="AE254" i="5"/>
  <c r="AD254" i="5"/>
  <c r="AC254" i="5"/>
  <c r="AB254" i="5"/>
  <c r="AA254" i="5"/>
  <c r="Z254" i="5"/>
  <c r="Y254" i="5"/>
  <c r="X254" i="5"/>
  <c r="W254" i="5"/>
  <c r="V254" i="5"/>
  <c r="U254" i="5"/>
  <c r="T254" i="5"/>
  <c r="S254" i="5"/>
  <c r="R254" i="5"/>
  <c r="Q254" i="5"/>
  <c r="P254" i="5"/>
  <c r="O254" i="5"/>
  <c r="N254" i="5"/>
  <c r="M254" i="5"/>
  <c r="L254" i="5"/>
  <c r="K254" i="5"/>
  <c r="J254" i="5"/>
  <c r="I254" i="5"/>
  <c r="H254" i="5"/>
  <c r="G254" i="5"/>
  <c r="F254" i="5"/>
  <c r="E254" i="5"/>
  <c r="D254" i="5"/>
  <c r="C254" i="5"/>
  <c r="B254" i="5"/>
  <c r="AF253" i="5"/>
  <c r="AF252" i="5"/>
  <c r="AF251" i="5"/>
  <c r="AF250" i="5"/>
  <c r="AF249" i="5"/>
  <c r="AF248" i="5"/>
  <c r="AF247" i="5"/>
  <c r="AF246" i="5"/>
  <c r="AF245" i="5"/>
  <c r="AF244" i="5"/>
  <c r="AF243" i="5"/>
  <c r="AF242" i="5"/>
  <c r="AF241" i="5"/>
  <c r="AF240" i="5"/>
  <c r="AF239" i="5"/>
  <c r="AF238" i="5"/>
  <c r="AF237" i="5"/>
  <c r="AF236" i="5"/>
  <c r="AF235" i="5"/>
  <c r="AF234" i="5"/>
  <c r="AF233" i="5"/>
  <c r="AF232" i="5"/>
  <c r="AF231" i="5"/>
  <c r="AE225" i="5"/>
  <c r="AD225" i="5"/>
  <c r="AC225" i="5"/>
  <c r="AB225" i="5"/>
  <c r="AA225" i="5"/>
  <c r="Z225" i="5"/>
  <c r="Y225" i="5"/>
  <c r="X225" i="5"/>
  <c r="W225" i="5"/>
  <c r="V225" i="5"/>
  <c r="U225" i="5"/>
  <c r="T225" i="5"/>
  <c r="S225" i="5"/>
  <c r="R225" i="5"/>
  <c r="Q225" i="5"/>
  <c r="P225" i="5"/>
  <c r="O225" i="5"/>
  <c r="N225" i="5"/>
  <c r="M225" i="5"/>
  <c r="L225" i="5"/>
  <c r="K225" i="5"/>
  <c r="J225" i="5"/>
  <c r="I225" i="5"/>
  <c r="H225" i="5"/>
  <c r="G225" i="5"/>
  <c r="F225" i="5"/>
  <c r="E225" i="5"/>
  <c r="D225" i="5"/>
  <c r="C225" i="5"/>
  <c r="B225" i="5"/>
  <c r="AF224" i="5"/>
  <c r="AF223" i="5"/>
  <c r="AF222" i="5"/>
  <c r="AF221" i="5"/>
  <c r="AF220" i="5"/>
  <c r="AF219" i="5"/>
  <c r="AF218" i="5"/>
  <c r="AF217" i="5"/>
  <c r="AF216" i="5"/>
  <c r="AF215" i="5"/>
  <c r="AF214" i="5"/>
  <c r="AF213" i="5"/>
  <c r="AF212" i="5"/>
  <c r="AF211" i="5"/>
  <c r="AF210" i="5"/>
  <c r="AF209" i="5"/>
  <c r="AF208" i="5"/>
  <c r="AF207" i="5"/>
  <c r="AF206" i="5"/>
  <c r="AF205" i="5"/>
  <c r="AF204" i="5"/>
  <c r="AE198" i="5"/>
  <c r="AD198" i="5"/>
  <c r="AC198" i="5"/>
  <c r="AB198" i="5"/>
  <c r="AA198" i="5"/>
  <c r="Z198" i="5"/>
  <c r="Y198" i="5"/>
  <c r="X198" i="5"/>
  <c r="W198" i="5"/>
  <c r="V198" i="5"/>
  <c r="U198" i="5"/>
  <c r="T198" i="5"/>
  <c r="S198" i="5"/>
  <c r="R198" i="5"/>
  <c r="Q198" i="5"/>
  <c r="P198" i="5"/>
  <c r="O198" i="5"/>
  <c r="N198" i="5"/>
  <c r="M198" i="5"/>
  <c r="L198" i="5"/>
  <c r="K198" i="5"/>
  <c r="J198" i="5"/>
  <c r="I198" i="5"/>
  <c r="H198" i="5"/>
  <c r="G198" i="5"/>
  <c r="F198" i="5"/>
  <c r="E198" i="5"/>
  <c r="D198" i="5"/>
  <c r="C198" i="5"/>
  <c r="B198" i="5"/>
  <c r="AF197" i="5"/>
  <c r="AF196" i="5"/>
  <c r="AF195" i="5"/>
  <c r="AF194" i="5"/>
  <c r="AF193" i="5"/>
  <c r="AF192" i="5"/>
  <c r="AF191" i="5"/>
  <c r="AF190" i="5"/>
  <c r="AF189" i="5"/>
  <c r="AF188" i="5"/>
  <c r="AF187" i="5"/>
  <c r="AF186" i="5"/>
  <c r="AF185" i="5"/>
  <c r="AF184" i="5"/>
  <c r="AF182" i="5"/>
  <c r="AF181" i="5"/>
  <c r="AF180" i="5"/>
  <c r="AF179" i="5"/>
  <c r="AF178" i="5"/>
  <c r="AF177" i="5"/>
  <c r="AE172" i="5"/>
  <c r="AD172" i="5"/>
  <c r="AC172" i="5"/>
  <c r="AB172" i="5"/>
  <c r="AA172" i="5"/>
  <c r="Z172" i="5"/>
  <c r="Y172" i="5"/>
  <c r="X172" i="5"/>
  <c r="W172" i="5"/>
  <c r="V172" i="5"/>
  <c r="U172" i="5"/>
  <c r="T172" i="5"/>
  <c r="S172" i="5"/>
  <c r="R172" i="5"/>
  <c r="Q172" i="5"/>
  <c r="P172" i="5"/>
  <c r="O172" i="5"/>
  <c r="N172" i="5"/>
  <c r="M172" i="5"/>
  <c r="L172" i="5"/>
  <c r="K172" i="5"/>
  <c r="J172" i="5"/>
  <c r="I172" i="5"/>
  <c r="H172" i="5"/>
  <c r="G172" i="5"/>
  <c r="F172" i="5"/>
  <c r="E172" i="5"/>
  <c r="D172" i="5"/>
  <c r="C172" i="5"/>
  <c r="B172" i="5"/>
  <c r="AF171" i="5"/>
  <c r="AF170" i="5"/>
  <c r="AF169" i="5"/>
  <c r="AF168" i="5"/>
  <c r="AF167" i="5"/>
  <c r="AF166" i="5"/>
  <c r="AF165" i="5"/>
  <c r="AF164" i="5"/>
  <c r="AF163" i="5"/>
  <c r="AF162" i="5"/>
  <c r="AF160" i="5"/>
  <c r="AF159" i="5"/>
  <c r="AF158" i="5"/>
  <c r="AF157" i="5"/>
  <c r="AF156" i="5"/>
  <c r="AF155" i="5"/>
  <c r="AF154" i="5"/>
  <c r="AF153" i="5"/>
  <c r="AE148" i="5"/>
  <c r="AD148" i="5"/>
  <c r="AC148" i="5"/>
  <c r="AB148" i="5"/>
  <c r="AA148" i="5"/>
  <c r="Z148" i="5"/>
  <c r="Y148" i="5"/>
  <c r="X148" i="5"/>
  <c r="W148" i="5"/>
  <c r="V148" i="5"/>
  <c r="U148" i="5"/>
  <c r="T148" i="5"/>
  <c r="S148" i="5"/>
  <c r="R148" i="5"/>
  <c r="Q148" i="5"/>
  <c r="P148" i="5"/>
  <c r="O148" i="5"/>
  <c r="N148" i="5"/>
  <c r="M148" i="5"/>
  <c r="L148" i="5"/>
  <c r="K148" i="5"/>
  <c r="J148" i="5"/>
  <c r="I148" i="5"/>
  <c r="H148" i="5"/>
  <c r="G148" i="5"/>
  <c r="F148" i="5"/>
  <c r="E148" i="5"/>
  <c r="D148" i="5"/>
  <c r="C148" i="5"/>
  <c r="B148" i="5"/>
  <c r="AF147" i="5"/>
  <c r="AF146" i="5"/>
  <c r="AF145" i="5"/>
  <c r="AF144" i="5"/>
  <c r="AF143" i="5"/>
  <c r="AF142" i="5"/>
  <c r="AF141" i="5"/>
  <c r="AF140" i="5"/>
  <c r="AF139" i="5"/>
  <c r="AF138" i="5"/>
  <c r="AF137"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B131" i="5"/>
  <c r="AF130" i="5"/>
  <c r="AF129" i="5"/>
  <c r="AF128" i="5"/>
  <c r="AF127" i="5"/>
  <c r="AF126" i="5"/>
  <c r="AF125" i="5"/>
  <c r="AF124" i="5"/>
  <c r="AF123" i="5"/>
  <c r="AF122" i="5"/>
  <c r="AF121" i="5"/>
  <c r="AF120" i="5"/>
  <c r="AF119" i="5"/>
  <c r="AF118" i="5"/>
  <c r="AE113" i="5"/>
  <c r="AD113" i="5"/>
  <c r="AC113" i="5"/>
  <c r="AB113" i="5"/>
  <c r="AA113" i="5"/>
  <c r="Z113" i="5"/>
  <c r="Y113" i="5"/>
  <c r="X113" i="5"/>
  <c r="W113" i="5"/>
  <c r="V113" i="5"/>
  <c r="U113" i="5"/>
  <c r="T113" i="5"/>
  <c r="S113" i="5"/>
  <c r="R113" i="5"/>
  <c r="Q113" i="5"/>
  <c r="P113" i="5"/>
  <c r="O113" i="5"/>
  <c r="N113" i="5"/>
  <c r="M113" i="5"/>
  <c r="L113" i="5"/>
  <c r="K113" i="5"/>
  <c r="J113" i="5"/>
  <c r="I113" i="5"/>
  <c r="H113" i="5"/>
  <c r="G113" i="5"/>
  <c r="F113" i="5"/>
  <c r="E113" i="5"/>
  <c r="D113" i="5"/>
  <c r="C113" i="5"/>
  <c r="B113" i="5"/>
  <c r="AF112" i="5"/>
  <c r="AF111" i="5"/>
  <c r="AF110" i="5"/>
  <c r="AF109" i="5"/>
  <c r="AF108" i="5"/>
  <c r="AF107" i="5"/>
  <c r="AF106" i="5"/>
  <c r="AF105" i="5"/>
  <c r="AF104" i="5"/>
  <c r="AF103" i="5"/>
  <c r="AF102" i="5"/>
  <c r="J79" i="3"/>
  <c r="I79" i="3"/>
  <c r="H79" i="3"/>
  <c r="G79" i="3"/>
  <c r="F79" i="3"/>
  <c r="E79" i="3"/>
  <c r="D79" i="3"/>
  <c r="C79" i="3"/>
  <c r="B79" i="3"/>
  <c r="J40" i="3"/>
  <c r="I40" i="3"/>
  <c r="H40" i="3"/>
  <c r="G40" i="3"/>
  <c r="F40" i="3"/>
  <c r="E40" i="3"/>
  <c r="D40" i="3"/>
  <c r="C40" i="3"/>
  <c r="B40" i="3"/>
  <c r="F90" i="5" l="1"/>
  <c r="L245" i="1"/>
  <c r="L157" i="1"/>
  <c r="L113" i="1"/>
  <c r="M66" i="1" s="1"/>
  <c r="H311" i="5"/>
  <c r="AF113" i="5"/>
  <c r="AF172" i="5"/>
  <c r="AF198" i="5"/>
  <c r="H345" i="5"/>
  <c r="H395" i="5"/>
  <c r="H421" i="5"/>
  <c r="H449" i="5"/>
  <c r="AF131" i="5"/>
  <c r="AF225" i="5"/>
  <c r="H329" i="5"/>
  <c r="H639" i="5"/>
  <c r="AF148" i="5"/>
  <c r="AF254" i="5"/>
  <c r="H369" i="5"/>
  <c r="H511" i="5"/>
  <c r="H680" i="5"/>
  <c r="H724" i="5"/>
  <c r="I76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George</author>
  </authors>
  <commentList>
    <comment ref="B26" authorId="0" shapeId="0" xr:uid="{00000000-0006-0000-0000-000001000000}">
      <text>
        <r>
          <rPr>
            <sz val="9"/>
            <color indexed="81"/>
            <rFont val="Tahoma"/>
            <family val="2"/>
          </rPr>
          <t xml:space="preserve">
The Homer Spit is located in the central part of Kachemak Bay.
Kachemak Bay is a 64-km-long (40 mi) arm of Cook Inlet in the U.S. state of Alaska, located on the southwest side of the Kenai Peninsula. The communities of Homer, Halibut Cove, Seldovia, Nanwalek, Port Graham, and Kachemak City are on the bay as well as three Old Believer settlements in the Fox River area.
Features
Kachemak Bay is home to Alaska's only state wilderness park, Kachemak Bay State Park. Kachemak Bay State park was the first state park in Alaska. There is no road access to most of the park; visitors must arrive by airplane or boat.
Kachemak Bay is also home to the Kachemak Bay Research Reserve, the largest reserve in the National Estuarine Research Reserve System. It is a very active site of research and education. The bay hosts a remarkably high level of biological activity, due in part to water circulation patterns which keep shellfish larva and nutrients in the bay. While surface waters push nutrients out into the bay, ocean currents push them back into the bay, creating a very fertile environment. Both fish and shellfish are abundant in the bay, year-round. Waterbirds and marine mammals including otters, seals, porpoise, and whales remain in the bay all year. The bay provides winter homes for 90% of the seabird and waterfowl populations of Lower Cook Inlet. Land mammals are frequently seen during the warmer seasons. Moose, coyote, and bears are frequently seen.
Most of the Kachemak Bay intertidal area is part of the ADF&amp;G Critical Habitat Area.  It is also been named as a WHSRN site.
The tides at Kachemak Bay are extreme, with an average vertical difference of fifteen feet (4.6m), and recorded extremes of twenty-eight feet (5.8m)
</t>
        </r>
      </text>
    </comment>
    <comment ref="C29" authorId="0" shapeId="0" xr:uid="{EFDB22D1-5530-49EB-9D24-BFB85FE5EE69}">
      <text>
        <r>
          <rPr>
            <sz val="11"/>
            <color indexed="81"/>
            <rFont val="Tahoma"/>
            <family val="2"/>
          </rPr>
          <t xml:space="preserve">Survey Details:
Time Started: 5:30 pm 
Duration: 2.0 hours
Tide at start:  15.2'
High Tide: 17.8 at 3:23 pm
Weather
According to the Homer Airport NOAA weather station located at the base of Homer Spit ( https://forecast.weather.gov/data/obhistory/PAHO.html ) at 4:53 pm winds were out of the NE at 20 mph, with gusts to 31 mph, pelting wet snow and rain were persistent, the temperature was 37°, and the barometric pressure was 29.59 inches.  At 7:53 pm winds were still out of the NE at 18 mph with gusts to 25 mph, there was still a mix of snow and rain, the temperature was 36°, and the barometric pressure was 29.52 inches. </t>
        </r>
      </text>
    </comment>
    <comment ref="D29" authorId="0" shapeId="0" xr:uid="{B56DE0E2-2AF8-4314-90B9-D1F28D636A36}">
      <text>
        <r>
          <rPr>
            <sz val="11"/>
            <color indexed="81"/>
            <rFont val="Tahoma"/>
            <family val="2"/>
          </rPr>
          <t>Survey Details:
Time Started: 6:00 pm 
Duration: 2.0 hours
Tide at start:  14.6'
High Tide: 14.6 'at 6:15 pm 
Weather
According to the Homer Airport NOAA weather station located at the base of Homer Spit  (https://forecast.weather.gov/data/obhistory/PAHO.html ) at 5:53 pm winds were variable at 5 mph, skies were overcast, the temperature was 39°, and the barometric pressure was 29.59 inches. At 7:53 pm winds were out of the SE at 3 mph, light rain was falling, the temperature was 41°, and the barometric pressure was 29.47 inches</t>
        </r>
      </text>
    </comment>
    <comment ref="E29" authorId="0" shapeId="0" xr:uid="{EF33B06C-6FFF-4C7E-BC24-6871AC1EF359}">
      <text>
        <r>
          <rPr>
            <sz val="11"/>
            <color indexed="81"/>
            <rFont val="Tahoma"/>
            <family val="2"/>
          </rPr>
          <t xml:space="preserve">Survey Details:
Time Started: 10:00 am
Duration: 2.0 hours
Tide at start:  13.5'
High Tide: 13.5' at 10:20 am
Weather 
According to the Homer Airport NOAA weather station located at the base of Homer Spit  (https://forecast.weather.gov/data/obhistory/PAHO.html ) at 9:53 am winds were SW at 6 mph, skies were partly cloudy, the temperature was 42°, and the barometric pressure was 29.89 inches. At 11:53 pm winds variable at 7 mph, skies were fair, the temperature was still 42°, and the barometric pressure was steady at 29.89 inches. I </t>
        </r>
      </text>
    </comment>
    <comment ref="F29" authorId="0" shapeId="0" xr:uid="{181CC0B9-B489-4821-8EE4-4D917880B5D1}">
      <text>
        <r>
          <rPr>
            <sz val="11"/>
            <color indexed="81"/>
            <rFont val="Tahoma"/>
            <family val="2"/>
          </rPr>
          <t xml:space="preserve">Survey Details:
Time Started: 5:00 pm 
Duration: 2.0 hours
Tide at start: 15.6'  
High Tide: 19.8' at 3:12 pm
Weather 
at 4:53 pm winds were SW at 7 mph, skies were cloudy, the temperature was 48°, and the barometric pressure was 29.7 inches. At 6:53 pm winds were S at 8 mph, skies were overcast with light drizzle, the temperature was still 46°, and the barometric pressure dropped to 29.69 inches.  The average temperatures for Homer for this date are a high of 50° and a low of 35°. 
</t>
        </r>
      </text>
    </comment>
    <comment ref="G29" authorId="0" shapeId="0" xr:uid="{FF94F5A2-1C25-4AAB-B877-32DCF50C7B95}">
      <text>
        <r>
          <rPr>
            <sz val="11"/>
            <color indexed="81"/>
            <rFont val="Tahoma"/>
            <family val="2"/>
          </rPr>
          <t xml:space="preserve">Survey Details:
Time Started: 7:45 am
Duration: 2.0 hours
Tide at start: 15.6'
High Tide: 18. 3'  at 6:04 am 
Weather 
According to the Homer Airport NOAA weather station (https://forecast.weather.gov/data/obhistory/PAHO.html ) at 7:53 am winds were E at 6 mph, skies were partly cloudy, the temperature was 43°, and the barometric pressure was 29.21 inches. At 9:53 am the winds were calm, skies were clearer, the temperature was 47°, and the barometric pressure increased to 29.24 inches. Wind conditions were perfect for migration. 
</t>
        </r>
      </text>
    </comment>
    <comment ref="H29" authorId="0" shapeId="0" xr:uid="{8860AB11-7FB5-4EC9-AA72-221D643878C7}">
      <text>
        <r>
          <rPr>
            <sz val="11"/>
            <color indexed="81"/>
            <rFont val="Tahoma"/>
            <family val="2"/>
          </rPr>
          <t>Survey Details:
Time Started: 12:00 pm
Duration: 2.0 hours
Tide at start:  13.9'
High Tide: 14.0' 12:18 pm
Weather 
At 11:53 am winds were from the SW at 8 mph, skies were mostly sunny, the temperature was 46°, and the barometric pressure was 29.8 inches. At 1:53 am the winds were W at 12 mph, skies were mostly clear, the temperature was 50°, and the barometric pressure was stable at 29.8 inches. The average temperatures for Homer for this date are a high of 53° and a low of 37°</t>
        </r>
      </text>
    </comment>
    <comment ref="I29" authorId="0" shapeId="0" xr:uid="{931307AC-69FE-4ED0-94F5-68B9524A7721}">
      <text>
        <r>
          <rPr>
            <sz val="11"/>
            <color indexed="81"/>
            <rFont val="Tahoma"/>
            <family val="2"/>
          </rPr>
          <t xml:space="preserve">Survey Details:
Time Started: 4:45 pm
Duration: 2.0 hours
Tide at start: 15.6'
High Tide: 16.7' at 3:37 pm
Weather 
At 4: 53 pm winds were from the SW at 15 mph, skies were mostly cloudy after a rain, the temperature was 47°, and the barometric pressure was 29.77 inches. At 6:53 pm the winds were from the SW at 21 mph with gusts to 30, skies were less cloudy, the temperature was 47°, and the barometric pressure was 29.78 inches. The average temperatures for Homer for this date are a high of 53° and a low of 38°. 
</t>
        </r>
      </text>
    </comment>
    <comment ref="J29" authorId="0" shapeId="0" xr:uid="{CBDB2D6D-B4FE-4FCF-94CD-F00EB18B26C2}">
      <text>
        <r>
          <rPr>
            <sz val="11"/>
            <color indexed="81"/>
            <rFont val="Tahoma"/>
            <family val="2"/>
          </rPr>
          <t xml:space="preserve">Survey Details:
Time Started: 6:45 pm
Duration: 2.0 hours
Tide at start: 14.2'
High Tide: 14.3.' at 7:00 pm
Weather
At 6:53 pm winds were from the W at 9 mph, skies were very overcast, the temperature was 47°, and the barometric pressure was 29.82 inches. At 8:53 pm the winds were from the W at 6 mph, skies remained overcast, the temperature was 48°, and the barometric pressure was steady at 29.82 inches. The average temperatures for Homer for this date are a high of 54° and a low of 38°. 
</t>
        </r>
      </text>
    </comment>
    <comment ref="K29" authorId="0" shapeId="0" xr:uid="{B616104E-AF3C-4565-A009-40C3CBF95A3E}">
      <text>
        <r>
          <rPr>
            <sz val="11"/>
            <color indexed="81"/>
            <rFont val="Tahoma"/>
            <family val="2"/>
          </rPr>
          <t xml:space="preserve">Survey Details:
Time Started: 12:00 pm
Duration: 2.0 hours
Tide at start: 15.2'
High Tide: 15.2' at 12:16 pm 
Weather 
At 11:53 am winds were variable at 3 mph, skies were mostly cloudy (I prefer partly sunny), the temperature was 50°, and the barometric pressure was 29.92 inches. At 1:53 pm the winds were still variable at 5 mph, skies sunny, the temperature was 54°, and the barometric pressure was steady at 29.92 inches. The average temperature for Homer for this date are a high of 55° and a low of 40°. </t>
        </r>
      </text>
    </comment>
    <comment ref="F34" authorId="0" shapeId="0" xr:uid="{546A233D-C337-46FB-899D-01E7962002F6}">
      <text>
        <r>
          <rPr>
            <sz val="11"/>
            <color indexed="81"/>
            <rFont val="Tahoma"/>
            <charset val="1"/>
          </rPr>
          <t xml:space="preserve">Green Timbers reported 11 from same flock
</t>
        </r>
      </text>
    </comment>
    <comment ref="F41" authorId="0" shapeId="0" xr:uid="{036FC61E-C630-4828-A0C2-FC4A8A0533D9}">
      <text>
        <r>
          <rPr>
            <sz val="11"/>
            <color indexed="81"/>
            <rFont val="Tahoma"/>
            <charset val="1"/>
          </rPr>
          <t xml:space="preserve">Three flew from Green Timbers to Mud Bay
</t>
        </r>
      </text>
    </comment>
    <comment ref="H45" authorId="0" shapeId="0" xr:uid="{C54F43D6-E302-494B-8B55-A574141B478A}">
      <text>
        <r>
          <rPr>
            <sz val="11"/>
            <color indexed="81"/>
            <rFont val="Tahoma"/>
            <charset val="1"/>
          </rPr>
          <t xml:space="preserve">Same birds were in Mud Bay and Mid-Spit (2),
</t>
        </r>
      </text>
    </comment>
    <comment ref="I50" authorId="0" shapeId="0" xr:uid="{05223C1A-8BFE-45A6-8EE1-84A9CDFC4CFF}">
      <text>
        <r>
          <rPr>
            <sz val="11"/>
            <color indexed="81"/>
            <rFont val="Tahoma"/>
            <charset val="1"/>
          </rPr>
          <t xml:space="preserve">760 in Green Timbers went to Louie's Lagoon
</t>
        </r>
      </text>
    </comment>
    <comment ref="J50" authorId="0" shapeId="0" xr:uid="{D3EB42E4-99C6-40F3-BF86-75E1D3DDB4B1}">
      <text>
        <r>
          <rPr>
            <sz val="11"/>
            <color indexed="81"/>
            <rFont val="Tahoma"/>
            <charset val="1"/>
          </rPr>
          <t xml:space="preserve">
Mud Bay and two adjoining sites at Mid-Spit (Green Timbers and Louie’s Lagoon) had large flocks of Western Sandpipers all through their sessions. Their counts were Mud Bay 3,000 and Mid-Spit 7,105, totaling 10,105. To account for a small amount of overlap. it was decided that a total count of 10,000 was appropriate, in fact maybe low since small, new flocks of WESA continued to arrive after the session ended. This resulted in a deduction of 105 in the aggregate spreadsheet. </t>
        </r>
      </text>
    </comment>
    <comment ref="C57" authorId="0" shapeId="0" xr:uid="{915F4741-271D-4964-83CF-341A722B97C8}">
      <text>
        <r>
          <rPr>
            <sz val="11"/>
            <color indexed="81"/>
            <rFont val="Tahoma"/>
            <charset val="1"/>
          </rPr>
          <t xml:space="preserve">50 seen at Mud Bay and 40 at Green Timbers
</t>
        </r>
      </text>
    </comment>
    <comment ref="B73" authorId="0" shapeId="0" xr:uid="{00000000-0006-0000-0000-00000D000000}">
      <text>
        <r>
          <rPr>
            <sz val="9"/>
            <color indexed="81"/>
            <rFont val="Tahoma"/>
            <family val="2"/>
          </rPr>
          <t xml:space="preserve">Mud Bay begins at the base of Homer Spit on its eastern side
 and continues for nearly a mile to a beach house.  It includes intertidal mud flats that are rich with the marine invertebrates which attracts large concentrations of migrating shorebirds.   
There are two viewing platforms along the bike trail that parallels the Spit Road.  Because of tides, the second viewing platform provides  the most advantageous viewing and was mostly used for this stationary count.
</t>
        </r>
      </text>
    </comment>
    <comment ref="C76" authorId="0" shapeId="0" xr:uid="{9599B2C6-19B7-4453-B966-4B8BE6EE5E1D}">
      <text>
        <r>
          <rPr>
            <sz val="11"/>
            <color indexed="81"/>
            <rFont val="Tahoma"/>
            <family val="2"/>
          </rPr>
          <t xml:space="preserve">
Monitors were:
Jason Sodergren
Paul Allan 
Louise Ashmun
</t>
        </r>
      </text>
    </comment>
    <comment ref="D76" authorId="0" shapeId="0" xr:uid="{EE3EC020-A7EC-4467-9E93-200113C371BA}">
      <text>
        <r>
          <rPr>
            <sz val="11"/>
            <color indexed="81"/>
            <rFont val="Tahoma"/>
            <family val="2"/>
          </rPr>
          <t xml:space="preserve">Monitors were:
Jason Sodergren
Paul Allan
Debbie Tobiin
Prairie Sievers KBC
</t>
        </r>
      </text>
    </comment>
    <comment ref="E76" authorId="0" shapeId="0" xr:uid="{EA57EF0F-47F7-44E8-BE6A-60CCC551917C}">
      <text>
        <r>
          <rPr>
            <sz val="11"/>
            <color indexed="81"/>
            <rFont val="Tahoma"/>
            <family val="2"/>
          </rPr>
          <t xml:space="preserve">
Monitors were:
Jason Sodergen
Kathleen Eagle
Pail Allan
Louise Ashmuin
</t>
        </r>
      </text>
    </comment>
    <comment ref="F76" authorId="0" shapeId="0" xr:uid="{F1A8881D-3BF0-468A-B81B-BE9D5DA6BF59}">
      <text>
        <r>
          <rPr>
            <sz val="11"/>
            <color indexed="81"/>
            <rFont val="Tahoma"/>
            <family val="2"/>
          </rPr>
          <t xml:space="preserve">
Monitors were:
Jason Sodergren
Paul Allan
Kathleen Eagle
</t>
        </r>
      </text>
    </comment>
    <comment ref="G76" authorId="0" shapeId="0" xr:uid="{E06D7AD2-86F6-44D0-B789-C85654C6D546}">
      <text>
        <r>
          <rPr>
            <sz val="11"/>
            <color indexed="81"/>
            <rFont val="Tahoma"/>
            <family val="2"/>
          </rPr>
          <t xml:space="preserve">
Monitors were:
Jason Sodergen
Kathleen Eagle
</t>
        </r>
      </text>
    </comment>
    <comment ref="H76" authorId="0" shapeId="0" xr:uid="{DA0458CD-247B-4618-B41E-1FD2D77973F6}">
      <text>
        <r>
          <rPr>
            <sz val="11"/>
            <color indexed="81"/>
            <rFont val="Tahoma"/>
            <family val="2"/>
          </rPr>
          <t xml:space="preserve">Monitors were:
Jason Sodergren 
Paul Allan
Louise Ashmun
Kathleen Eagle
Will Mlies
</t>
        </r>
      </text>
    </comment>
    <comment ref="I76" authorId="0" shapeId="0" xr:uid="{2626911C-6618-4864-A474-24F0A012BA2E}">
      <text>
        <r>
          <rPr>
            <sz val="11"/>
            <color indexed="81"/>
            <rFont val="Tahoma"/>
            <family val="2"/>
          </rPr>
          <t xml:space="preserve">Monitors were:
Jason Sodergran
Paul Allan
Louise Ashmun
Kathy Eagle
MacKenzie Morey
</t>
        </r>
      </text>
    </comment>
    <comment ref="J76" authorId="0" shapeId="0" xr:uid="{0F354C42-00DB-485A-B53E-2CC982596FF1}">
      <text>
        <r>
          <rPr>
            <sz val="11"/>
            <color indexed="81"/>
            <rFont val="Tahoma"/>
            <family val="2"/>
          </rPr>
          <t xml:space="preserve">
Monitors were:
Jason Sodergren
Louise Ashmun
Kathleen Eagle
</t>
        </r>
      </text>
    </comment>
    <comment ref="K76" authorId="0" shapeId="0" xr:uid="{E35188BE-5318-4506-BF65-7B87A2655FE4}">
      <text>
        <r>
          <rPr>
            <sz val="11"/>
            <color indexed="81"/>
            <rFont val="Tahoma"/>
            <charset val="1"/>
          </rPr>
          <t xml:space="preserve">
Monitors were:
Jason Sodergren
Paul Allan
Louise Ashmun
Kathleen Eagle
Seth Greene</t>
        </r>
      </text>
    </comment>
    <comment ref="B117" authorId="0" shapeId="0" xr:uid="{00000000-0006-0000-0000-000018000000}">
      <text>
        <r>
          <rPr>
            <sz val="9"/>
            <color indexed="81"/>
            <rFont val="Tahoma"/>
            <family val="2"/>
          </rPr>
          <t xml:space="preserve">
Mariner Park Lagoon begins at the base of Homer Spit on its western side and continues south for less than half a mile to the Mariner Park campsite.  Due in part to glacial rebound, the lagoon is now flooded with seawater only during tides that are higher than average. Freshwater drainage from a nearby bluff provides some of the water that accumulates on the lagoon mud flats.  Consequently, Mariner Lagoon may not have the invertebrate population that Mud Bay has and provides less foraging opportunity for migrating shorebirds.
Stationary monitoring was from the Lighthouse viewing platform which provides a good view of the entire area.
This platform was removed in 2023,</t>
        </r>
      </text>
    </comment>
    <comment ref="C120" authorId="0" shapeId="0" xr:uid="{4CEC43B5-DA11-4D08-8F7C-7FAA73F62EA0}">
      <text>
        <r>
          <rPr>
            <sz val="11"/>
            <color indexed="81"/>
            <rFont val="Tahoma"/>
            <family val="2"/>
          </rPr>
          <t xml:space="preserve">Monitors were:
George Matz
Ingrid Harrold
</t>
        </r>
      </text>
    </comment>
    <comment ref="D120" authorId="0" shapeId="0" xr:uid="{90EC5D6B-BB09-4249-9694-ACB310434E9D}">
      <text>
        <r>
          <rPr>
            <sz val="11"/>
            <color indexed="81"/>
            <rFont val="Tahoma"/>
            <family val="2"/>
          </rPr>
          <t xml:space="preserve">
Monitors were:
George Matz
Jeannie Woodring
Jinky Handy
Nyla Klein KBC</t>
        </r>
      </text>
    </comment>
    <comment ref="E120" authorId="0" shapeId="0" xr:uid="{FF2DFA68-3245-4E86-8E27-EF625CEE792E}">
      <text>
        <r>
          <rPr>
            <sz val="11"/>
            <color indexed="81"/>
            <rFont val="Tahoma"/>
            <family val="2"/>
          </rPr>
          <t xml:space="preserve">
Monitors were:
George Matz
Jeannie Woodring
Ingrid  Hallard
Jinky Handy</t>
        </r>
      </text>
    </comment>
    <comment ref="F120" authorId="0" shapeId="0" xr:uid="{3948D044-5B5E-4A48-97C9-B66E2E0F4992}">
      <text>
        <r>
          <rPr>
            <sz val="11"/>
            <color indexed="81"/>
            <rFont val="Tahoma"/>
            <family val="2"/>
          </rPr>
          <t xml:space="preserve">
Monitors were:
George Matz
Jeannie Woodring
Ingrid Harrald 
</t>
        </r>
      </text>
    </comment>
    <comment ref="G120" authorId="0" shapeId="0" xr:uid="{3EAAB7E8-8F6B-44E6-A46D-D7E2B9E4258E}">
      <text>
        <r>
          <rPr>
            <sz val="11"/>
            <color indexed="81"/>
            <rFont val="Tahoma"/>
            <family val="2"/>
          </rPr>
          <t xml:space="preserve">
Monitors were:
George Matz
Jeannie Woodring
</t>
        </r>
      </text>
    </comment>
    <comment ref="H120" authorId="0" shapeId="0" xr:uid="{7593A5B4-1F01-4680-AD66-6FB559EF75AE}">
      <text>
        <r>
          <rPr>
            <sz val="11"/>
            <color indexed="81"/>
            <rFont val="Tahoma"/>
            <family val="2"/>
          </rPr>
          <t xml:space="preserve">
Monitors were
George Matz
Ingrid Harrald
Jeannie Woodring
</t>
        </r>
      </text>
    </comment>
    <comment ref="I120" authorId="0" shapeId="0" xr:uid="{0F05C888-1F4B-42EB-A2CA-D3DDAB21AEFA}">
      <text>
        <r>
          <rPr>
            <sz val="11"/>
            <color indexed="81"/>
            <rFont val="Tahoma"/>
            <family val="2"/>
          </rPr>
          <t xml:space="preserve">
Monitors were:
George Matz
Ingrid Harrald
Jeannie Woodring
</t>
        </r>
      </text>
    </comment>
    <comment ref="J120" authorId="0" shapeId="0" xr:uid="{07E34516-D075-44AB-B8CD-EDF6BBAE6171}">
      <text>
        <r>
          <rPr>
            <sz val="11"/>
            <color indexed="81"/>
            <rFont val="Tahoma"/>
            <family val="2"/>
          </rPr>
          <t xml:space="preserve">
Monitors were:
George Matz
Ingrid Harrald
Jeannie Woodring
</t>
        </r>
      </text>
    </comment>
    <comment ref="K120" authorId="0" shapeId="0" xr:uid="{3AA08FC7-79A0-4168-8B60-FBE755F90FA0}">
      <text>
        <r>
          <rPr>
            <sz val="11"/>
            <color indexed="81"/>
            <rFont val="Tahoma"/>
            <family val="2"/>
          </rPr>
          <t xml:space="preserve">
Monitors were:
George Matz
Ingrid Harrald
Jeannie Woodring
</t>
        </r>
      </text>
    </comment>
    <comment ref="B161" authorId="0" shapeId="0" xr:uid="{00000000-0006-0000-0000-000024000000}">
      <text>
        <r>
          <rPr>
            <sz val="9"/>
            <color indexed="81"/>
            <rFont val="Tahoma"/>
            <family val="2"/>
          </rPr>
          <t xml:space="preserve">
Because of its size, Mid-spit includes two monitoring teams, Green Timbers and Louie's Lagoon. Th eBird reports from each team are combined in this spreadsheet. The Mid-Spit includes the eastern side of Homer Spit from the first beach house near Mud Bay to the landing barge basin nearly two miles down the Spit Road. While some of this area is now industrially developed, it includes a stretch of about a mile of beach and uplands, from Green Timbers to Louie's Lagoon, that is not developed and provides important shorebird habitat.  Most of this is owned by the City of Homer and zoned for conservation or recreation.
</t>
        </r>
      </text>
    </comment>
    <comment ref="B162" authorId="0" shapeId="0" xr:uid="{00000000-0006-0000-0000-000025000000}">
      <text>
        <r>
          <rPr>
            <sz val="9"/>
            <color indexed="81"/>
            <rFont val="Tahoma"/>
            <family val="2"/>
          </rPr>
          <t xml:space="preserve">Two teams monitored this site, each covering about 2 miles.  The first team covers the Green Timbers area and the second team covers  Louie's Lagoon. </t>
        </r>
      </text>
    </comment>
    <comment ref="C164" authorId="0" shapeId="0" xr:uid="{21C582E0-CE83-4463-8B2C-DB505C6BD517}">
      <text>
        <r>
          <rPr>
            <sz val="11"/>
            <color indexed="81"/>
            <rFont val="Tahoma"/>
            <family val="2"/>
          </rPr>
          <t xml:space="preserve">Monitors were:
Green Timbers
Osi Kaspi
Christine Sowl
Micheal Armstrong
Louie's Lagoon
Gary Lyon 
Mark Conrad
</t>
        </r>
      </text>
    </comment>
    <comment ref="D164" authorId="0" shapeId="0" xr:uid="{6C22F62D-E979-4968-819D-BCC5375B1897}">
      <text>
        <r>
          <rPr>
            <sz val="11"/>
            <color indexed="81"/>
            <rFont val="Tahoma"/>
            <family val="2"/>
          </rPr>
          <t>Monitors were:
Green Timbers
Osi Kaspi
Kristine Sowl
Aleyna Harris KBC
Louie's Lagoon
Gary Lyon
Mark Conrad 
Madelyn Eisenbeisz KBC</t>
        </r>
      </text>
    </comment>
    <comment ref="E164" authorId="0" shapeId="0" xr:uid="{6AE490FD-C3B3-498F-8B36-C6279F52337C}">
      <text>
        <r>
          <rPr>
            <sz val="11"/>
            <color indexed="81"/>
            <rFont val="Tahoma"/>
            <family val="2"/>
          </rPr>
          <t xml:space="preserve">Monitors were:
Green Timbers
Osi Kaspi
Aaron Lang
Janet Fink
Michael Armstrong
Louie's Lagoon
Gary Lyon 
Louie Dupree
Mark Conrad
Leslie Slater
 </t>
        </r>
      </text>
    </comment>
    <comment ref="F164" authorId="0" shapeId="0" xr:uid="{97F38D9B-6CBC-426F-A351-3E57027C35C9}">
      <text>
        <r>
          <rPr>
            <sz val="11"/>
            <color indexed="81"/>
            <rFont val="Tahoma"/>
            <family val="2"/>
          </rPr>
          <t xml:space="preserve">Monitors were:
Green Timbers
Osi Kaspi
Aaron Lang
Janet Fink
Krisitine Sowl
Michael Armstrong
Louie's Lagoon
Gary Lyon 
Carol Harding
</t>
        </r>
      </text>
    </comment>
    <comment ref="G164" authorId="0" shapeId="0" xr:uid="{490F9B9C-9EB0-43A2-B05B-1A151F9AEAD7}">
      <text>
        <r>
          <rPr>
            <sz val="11"/>
            <color indexed="81"/>
            <rFont val="Tahoma"/>
            <family val="2"/>
          </rPr>
          <t xml:space="preserve">Monitors were:
Green Timbers
Osi Kaspi
Aaron Lang
Kristiine Sowl
Janet Fink
Michael Armstrong
Louie's Lagoon
Gary Lyon 
Carol Harding
Leslie Slater
</t>
        </r>
      </text>
    </comment>
    <comment ref="H164" authorId="0" shapeId="0" xr:uid="{B61B0E54-AC90-47C9-954E-A44E0547370B}">
      <text>
        <r>
          <rPr>
            <sz val="11"/>
            <color indexed="81"/>
            <rFont val="Tahoma"/>
            <family val="2"/>
          </rPr>
          <t xml:space="preserve">Monitors were:
Green Timbers
Kristiine Sowl
Aaron Lang
Osi Kaspi
Michael Armstrong
Melissa Reichman
Louie's Lagoon
Gary Lyon
Carol Harding 
Louise Dupree
Mark Conrad
Leslie Slater
Pat Heglund
</t>
        </r>
      </text>
    </comment>
    <comment ref="I164" authorId="0" shapeId="0" xr:uid="{FE12F3B1-F615-4DE4-9DEF-6548036FD9B4}">
      <text>
        <r>
          <rPr>
            <sz val="11"/>
            <color indexed="81"/>
            <rFont val="Tahoma"/>
            <family val="2"/>
          </rPr>
          <t xml:space="preserve">Monitors were:
Green Timbers
Kristiine Sowl
Osi Kaspi
Janet Fink
Michael Armstrong
Louie's Lagoon
Gary Lyon
Carol Harding
Louie Dupree
Mark Conrad
Leslie Slater
</t>
        </r>
      </text>
    </comment>
    <comment ref="J164" authorId="0" shapeId="0" xr:uid="{747E5CA4-8836-44C1-B9F9-D779DBC0AA6E}">
      <text>
        <r>
          <rPr>
            <sz val="11"/>
            <color indexed="81"/>
            <rFont val="Tahoma"/>
            <family val="2"/>
          </rPr>
          <t xml:space="preserve">Monitors were:
Green Timbers
Osi Kaspi
Kristine Sowl
Janet Fink
Michael Armstrong
Louie's Lagoon
Carol Harding
Louie Duprre
Mark Conrad
Leslie Slater
Joey Hausler
</t>
        </r>
      </text>
    </comment>
    <comment ref="K164" authorId="0" shapeId="0" xr:uid="{3CE19D82-2233-4C06-A957-A97F327F81E4}">
      <text>
        <r>
          <rPr>
            <sz val="11"/>
            <color indexed="81"/>
            <rFont val="Tahoma"/>
            <family val="2"/>
          </rPr>
          <t xml:space="preserve">Monitors were:
Green Timbers
Janet Fink
Michael Armstrong
Louie's Lagoon
Carol Harding
Louie Dupree
Joey Hausler
</t>
        </r>
      </text>
    </comment>
    <comment ref="C192" authorId="0" shapeId="0" xr:uid="{7D27289B-CBC6-42EF-9E8A-93841CEDAB14}">
      <text>
        <r>
          <rPr>
            <sz val="11"/>
            <color indexed="81"/>
            <rFont val="Tahoma"/>
            <charset val="1"/>
          </rPr>
          <t xml:space="preserve">Also seen at Mud Bay
</t>
        </r>
      </text>
    </comment>
    <comment ref="B205" authorId="0" shapeId="0" xr:uid="{00000000-0006-0000-0000-000031000000}">
      <text>
        <r>
          <rPr>
            <sz val="9"/>
            <color indexed="81"/>
            <rFont val="Tahoma"/>
            <family val="2"/>
          </rPr>
          <t xml:space="preserve">
Outer Spit area goes from the barge basin to Lands End, a stretch of about 1.5 miles along the Spit road. This area includes the Fishing Hole and the Homer Boat Harbor.  Although most of this area is now developed, the rocks used as rip-rap to protect the harbor attract some shorebirds, such as Black Turnstones and Surfbirds.</t>
        </r>
      </text>
    </comment>
    <comment ref="B206" authorId="0" shapeId="0" xr:uid="{00000000-0006-0000-0000-000032000000}">
      <text>
        <r>
          <rPr>
            <sz val="9"/>
            <color indexed="81"/>
            <rFont val="Tahoma"/>
            <family val="2"/>
          </rPr>
          <t xml:space="preserve">The route followed is approximately 3 miles long.
</t>
        </r>
      </text>
    </comment>
    <comment ref="C208" authorId="0" shapeId="0" xr:uid="{147DF052-1AD3-4E4D-AB95-19B103A9A179}">
      <text>
        <r>
          <rPr>
            <sz val="11"/>
            <color indexed="81"/>
            <rFont val="Tahoma"/>
            <family val="2"/>
          </rPr>
          <t>Monitors were:
Dave Erikson
Cindy Sisson
Susanne Wilson</t>
        </r>
      </text>
    </comment>
    <comment ref="D208" authorId="0" shapeId="0" xr:uid="{9E2CC54B-97E3-4F71-9128-21AB5120D444}">
      <text>
        <r>
          <rPr>
            <sz val="11"/>
            <color indexed="81"/>
            <rFont val="Tahoma"/>
            <family val="2"/>
          </rPr>
          <t>Monitors were:
Dave Erikson
Cindy Sisson
Susanne Wilson
MacKenzie Morey KBC
Javin Schroeder KBC</t>
        </r>
      </text>
    </comment>
    <comment ref="E208" authorId="0" shapeId="0" xr:uid="{0B7C0270-F704-484A-9BE2-295A75036902}">
      <text>
        <r>
          <rPr>
            <sz val="11"/>
            <color indexed="81"/>
            <rFont val="Tahoma"/>
            <family val="2"/>
          </rPr>
          <t>Monitors were:
Dave Erikson
Cindy Sisson</t>
        </r>
      </text>
    </comment>
    <comment ref="F208" authorId="0" shapeId="0" xr:uid="{2FDAD1D9-E82E-4D33-A60F-1564F239666F}">
      <text>
        <r>
          <rPr>
            <sz val="11"/>
            <color indexed="81"/>
            <rFont val="Tahoma"/>
            <family val="2"/>
          </rPr>
          <t>Monitors were:
Dave Erikson
Cindy Sisson
Scott McEwen 
Bette Seaman</t>
        </r>
      </text>
    </comment>
    <comment ref="G208" authorId="0" shapeId="0" xr:uid="{8BBD1F5F-0F06-46A9-8B3B-FE3758383376}">
      <text>
        <r>
          <rPr>
            <sz val="11"/>
            <color indexed="81"/>
            <rFont val="Tahoma"/>
            <family val="2"/>
          </rPr>
          <t xml:space="preserve">
Monitors were:
Dave Erikson
Cindy Sisson
Bette Seaman</t>
        </r>
      </text>
    </comment>
    <comment ref="H208" authorId="0" shapeId="0" xr:uid="{D6E0B356-C1AB-438E-A65D-6FCDA62E4F5B}">
      <text>
        <r>
          <rPr>
            <sz val="11"/>
            <color indexed="81"/>
            <rFont val="Tahoma"/>
            <family val="2"/>
          </rPr>
          <t xml:space="preserve">Monitors were:
Dave Erikson
Cindy Sisson
Bette Seaman
 </t>
        </r>
      </text>
    </comment>
    <comment ref="I208" authorId="0" shapeId="0" xr:uid="{0023A1C9-0BEE-42CC-B123-3D41FE8203D3}">
      <text>
        <r>
          <rPr>
            <sz val="11"/>
            <color indexed="81"/>
            <rFont val="Tahoma"/>
            <family val="2"/>
          </rPr>
          <t xml:space="preserve">Monitors were:
Dave Erikson
Cindy Sisson
Bette Seaman 
 </t>
        </r>
      </text>
    </comment>
    <comment ref="J208" authorId="0" shapeId="0" xr:uid="{25290E3A-566D-43D6-B961-8FDB801D01FA}">
      <text>
        <r>
          <rPr>
            <sz val="11"/>
            <color indexed="81"/>
            <rFont val="Tahoma"/>
            <family val="2"/>
          </rPr>
          <t xml:space="preserve">
Monitors were:
Dave Erikson
Cindy Sisson
Carla Stanley
 </t>
        </r>
      </text>
    </comment>
    <comment ref="K208" authorId="0" shapeId="0" xr:uid="{7B5F55FE-AA92-4756-8F12-777B45B8CAE6}">
      <text>
        <r>
          <rPr>
            <sz val="11"/>
            <color indexed="81"/>
            <rFont val="Tahoma"/>
            <family val="2"/>
          </rPr>
          <t xml:space="preserve">Monitors were:
Dave Erikson
</t>
        </r>
      </text>
    </comment>
    <comment ref="B249" authorId="0" shapeId="0" xr:uid="{00000000-0006-0000-0000-00003C000000}">
      <text>
        <r>
          <rPr>
            <sz val="9"/>
            <color indexed="81"/>
            <rFont val="Tahoma"/>
            <family val="2"/>
          </rPr>
          <t xml:space="preserve">
Beluga Slough includes the intertidal area  from the outlet of Beluga Lake on Ocean Drive to the Kachemak Bay shoreline.  The intertidal area attracts waterfowl and some shorebirds.
</t>
        </r>
      </text>
    </comment>
    <comment ref="B250" authorId="0" shapeId="0" xr:uid="{00000000-0006-0000-0000-00003D000000}">
      <text>
        <r>
          <rPr>
            <sz val="9"/>
            <color indexed="81"/>
            <rFont val="Tahoma"/>
            <family val="2"/>
          </rPr>
          <t xml:space="preserve">The route followed is approximately 1 mile long.
</t>
        </r>
      </text>
    </comment>
    <comment ref="C252" authorId="0" shapeId="0" xr:uid="{A4F32800-FD01-4D2F-B325-3E5C3B9A9B61}">
      <text>
        <r>
          <rPr>
            <sz val="11"/>
            <color indexed="81"/>
            <rFont val="Tahoma"/>
            <family val="2"/>
          </rPr>
          <t>Monitors were: 
Laurie Daniel
Lora Haller
Siobhan Duffy KBC</t>
        </r>
      </text>
    </comment>
    <comment ref="D252" authorId="0" shapeId="0" xr:uid="{4D38B61E-4D1F-4634-851B-2D3C63DBBC8D}">
      <text>
        <r>
          <rPr>
            <sz val="11"/>
            <color indexed="81"/>
            <rFont val="Tahoma"/>
            <family val="2"/>
          </rPr>
          <t>Monitors were
Laurie Daniel
Lora Haller
Sabine Simmons
Cory Johnson KBC</t>
        </r>
      </text>
    </comment>
    <comment ref="E252" authorId="0" shapeId="0" xr:uid="{C0AB44A2-9086-4746-BD51-BE71A60F0E5C}">
      <text>
        <r>
          <rPr>
            <sz val="11"/>
            <color indexed="81"/>
            <rFont val="Tahoma"/>
            <family val="2"/>
          </rPr>
          <t>Monitors were
Laurie Daniel
Sabine Simmons</t>
        </r>
      </text>
    </comment>
    <comment ref="F252" authorId="0" shapeId="0" xr:uid="{B4276B35-A64F-4A04-A184-1225EACF40B8}">
      <text>
        <r>
          <rPr>
            <sz val="11"/>
            <color indexed="81"/>
            <rFont val="Tahoma"/>
            <family val="2"/>
          </rPr>
          <t xml:space="preserve">Monitors were: 
Lora Haller
Laurie Daniel
Sabine Simmons
</t>
        </r>
      </text>
    </comment>
    <comment ref="G252" authorId="0" shapeId="0" xr:uid="{FDFBE1BD-13FC-4C7A-80F5-0F8B9B4E6487}">
      <text>
        <r>
          <rPr>
            <sz val="11"/>
            <color indexed="81"/>
            <rFont val="Tahoma"/>
            <family val="2"/>
          </rPr>
          <t xml:space="preserve">Monitors were: 
Sabine Simmons
Laurie Daniel
</t>
        </r>
      </text>
    </comment>
    <comment ref="H252" authorId="0" shapeId="0" xr:uid="{49372F1F-98BA-4AED-A3C1-720A4D5DD01D}">
      <text>
        <r>
          <rPr>
            <sz val="11"/>
            <color indexed="81"/>
            <rFont val="Tahoma"/>
            <family val="2"/>
          </rPr>
          <t>Monitors were: 
Nancy Lord
Laurie Daniel
Buzz Scher</t>
        </r>
      </text>
    </comment>
    <comment ref="I252" authorId="0" shapeId="0" xr:uid="{1EC1A6BF-2006-42AE-93D8-45FE5E88765E}">
      <text>
        <r>
          <rPr>
            <sz val="11"/>
            <color indexed="81"/>
            <rFont val="Tahoma"/>
            <family val="2"/>
          </rPr>
          <t xml:space="preserve">Monitors were: 
Nancy Lord
Laurie Daniel
Buzz Scher
Sabine Simmons
</t>
        </r>
      </text>
    </comment>
    <comment ref="J252" authorId="0" shapeId="0" xr:uid="{76460C92-DC9C-432C-9173-430330E204F7}">
      <text>
        <r>
          <rPr>
            <sz val="11"/>
            <color indexed="81"/>
            <rFont val="Tahoma"/>
            <family val="2"/>
          </rPr>
          <t>Monitors were: 
Laurie Daniel
Lora Haller
Sue Christiansen
Sabine Simmons
Buzz Scher</t>
        </r>
      </text>
    </comment>
    <comment ref="K252" authorId="0" shapeId="0" xr:uid="{784EAF71-24EA-408D-9212-8B9D9FFB5BA5}">
      <text>
        <r>
          <rPr>
            <sz val="11"/>
            <color indexed="81"/>
            <rFont val="Tahoma"/>
            <family val="2"/>
          </rPr>
          <t xml:space="preserve">Monitors were: 
Nancy Lord
Laurie Daniel
Lora Haller
Sabine Simmons
</t>
        </r>
      </text>
    </comment>
    <comment ref="B293" authorId="0" shapeId="0" xr:uid="{00000000-0006-0000-0000-000048000000}">
      <text>
        <r>
          <rPr>
            <sz val="9"/>
            <color indexed="81"/>
            <rFont val="Tahoma"/>
            <family val="2"/>
          </rPr>
          <t xml:space="preserve">
The islands and islets past Homer Spit were covered by Karl Stoltzfus who operates a charter boat and water taxi and routinely visits the south side of Kachemak Bay.  The primary places that were monitored include Sixty-foot Rock, Cohen Island, Lancashire Rocks and Gull Island (which has a seabird rookery); a distance of approximately 14 miles.  Except when weather was a factor, he was able to visit these sites the same day we conducted surveys on Homer Spit.
Karl returned in 2023. Since then, Alan and Emma Parks have been providing water taxi srvic for our monitor.</t>
        </r>
      </text>
    </comment>
    <comment ref="B294" authorId="0" shapeId="0" xr:uid="{00000000-0006-0000-0000-000049000000}">
      <text>
        <r>
          <rPr>
            <sz val="9"/>
            <color indexed="81"/>
            <rFont val="Tahoma"/>
            <family val="2"/>
          </rPr>
          <t xml:space="preserve">The route followed by boat is approximately 14 miles.
</t>
        </r>
      </text>
    </comment>
    <comment ref="C296" authorId="0" shapeId="0" xr:uid="{BEDEB4BC-1A56-4033-B273-602BB3B6E333}">
      <text>
        <r>
          <rPr>
            <sz val="11"/>
            <color indexed="81"/>
            <rFont val="Tahoma"/>
            <charset val="1"/>
          </rPr>
          <t>Monitors were;
Small craft warnings</t>
        </r>
      </text>
    </comment>
    <comment ref="D296" authorId="0" shapeId="0" xr:uid="{EDBCFC92-C44D-4D20-AF2E-A92E9571CF94}">
      <text>
        <r>
          <rPr>
            <sz val="11"/>
            <color indexed="81"/>
            <rFont val="Tahoma"/>
            <charset val="1"/>
          </rPr>
          <t>Small craft warnings</t>
        </r>
      </text>
    </comment>
    <comment ref="E296" authorId="0" shapeId="0" xr:uid="{CC1A6603-2125-48B0-AB62-8123EDDA3486}">
      <text>
        <r>
          <rPr>
            <sz val="11"/>
            <color indexed="81"/>
            <rFont val="Tahoma"/>
            <charset val="1"/>
          </rPr>
          <t xml:space="preserve">Monitors wre;
Ella Park
Monica Kopp
</t>
        </r>
      </text>
    </comment>
    <comment ref="F296" authorId="0" shapeId="0" xr:uid="{B62C6F37-9D5D-4BCA-80C8-4756DF4C9015}">
      <text>
        <r>
          <rPr>
            <sz val="11"/>
            <color indexed="81"/>
            <rFont val="Tahoma"/>
            <charset val="1"/>
          </rPr>
          <t xml:space="preserve">Monitors were;
Alan Parks
Ella Parks
Four guests
</t>
        </r>
      </text>
    </comment>
    <comment ref="G296" authorId="0" shapeId="0" xr:uid="{5083BA6E-C302-484D-A7DF-F0FB75FC93B4}">
      <text>
        <r>
          <rPr>
            <sz val="11"/>
            <color indexed="81"/>
            <rFont val="Tahoma"/>
            <charset val="1"/>
          </rPr>
          <t>Monitors were;
Alan Parks
Ella Parks
Monica Kopp</t>
        </r>
      </text>
    </comment>
    <comment ref="H296" authorId="0" shapeId="0" xr:uid="{D8435BA1-FE18-4B2F-9ADD-5ECEFC11CCD4}">
      <text>
        <r>
          <rPr>
            <sz val="11"/>
            <color indexed="81"/>
            <rFont val="Tahoma"/>
            <charset val="1"/>
          </rPr>
          <t xml:space="preserve">Monitors 
Alan Parks
Ella Parks
Monica Kopp
</t>
        </r>
      </text>
    </comment>
    <comment ref="I296" authorId="0" shapeId="0" xr:uid="{855DE122-B9CE-4DE1-B0B8-B0EA095CA400}">
      <text>
        <r>
          <rPr>
            <sz val="11"/>
            <color indexed="81"/>
            <rFont val="Tahoma"/>
            <charset val="1"/>
          </rPr>
          <t xml:space="preserve">Weather
</t>
        </r>
      </text>
    </comment>
    <comment ref="J296" authorId="0" shapeId="0" xr:uid="{C8A0C1F9-DB83-4B99-B580-F92217D7A66C}">
      <text>
        <r>
          <rPr>
            <sz val="11"/>
            <color indexed="81"/>
            <rFont val="Tahoma"/>
            <charset val="1"/>
          </rPr>
          <t xml:space="preserve">Boat not available </t>
        </r>
      </text>
    </comment>
    <comment ref="K296" authorId="0" shapeId="0" xr:uid="{03CFC57D-17E7-4A1D-93BD-F66DB3595C26}">
      <text>
        <r>
          <rPr>
            <sz val="11"/>
            <color indexed="81"/>
            <rFont val="Tahoma"/>
            <charset val="1"/>
          </rPr>
          <t xml:space="preserve">Boat not available
</t>
        </r>
      </text>
    </comment>
    <comment ref="C369" authorId="0" shapeId="0" xr:uid="{A022371E-6156-4072-BFC6-870CB728408F}">
      <text>
        <r>
          <rPr>
            <sz val="11"/>
            <color indexed="81"/>
            <rFont val="Tahoma"/>
            <charset val="1"/>
          </rPr>
          <t xml:space="preserve">Seen at Mud bay and Green Timbers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George</author>
  </authors>
  <commentList>
    <comment ref="A9" authorId="0" shapeId="0" xr:uid="{00000000-0006-0000-0100-000001000000}">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A10" authorId="0" shapeId="0" xr:uid="{00000000-0006-0000-0100-000002000000}">
      <text>
        <r>
          <rPr>
            <sz val="9"/>
            <color indexed="81"/>
            <rFont val="Tahoma"/>
            <family val="2"/>
          </rPr>
          <t xml:space="preserve">The route began at the Anchor Point parking lot.  Observers then hiked to the mouth of the Anchor River, a distance of  
 approximately 1.5 miles, making observations on both sides of the barrier beach.
</t>
        </r>
      </text>
    </comment>
    <comment ref="C14" authorId="0" shapeId="0" xr:uid="{01238470-C0A3-4CC3-AAD5-03AEF391C9BA}">
      <text>
        <r>
          <rPr>
            <sz val="11"/>
            <color indexed="81"/>
            <rFont val="Tahoma"/>
            <charset val="1"/>
          </rPr>
          <t xml:space="preserve">
Monitors were;
Michelle Michaud
Debra Hess
Diane Tracy
Megan ONeil
Cathy, Murray, Dee. Kevin , &amp; Sabre Wilmet</t>
        </r>
      </text>
    </comment>
    <comment ref="D14" authorId="0" shapeId="0" xr:uid="{8CC6B623-4C02-49F0-B835-D42123710CC6}">
      <text>
        <r>
          <rPr>
            <sz val="11"/>
            <color indexed="81"/>
            <rFont val="Tahoma"/>
            <charset val="1"/>
          </rPr>
          <t xml:space="preserve">
Monitors were;
Jim Herbert
Debra Hess
Diane Tracy
Cathy Dee &amp; Sabre Wilmeth
Megan O'neil</t>
        </r>
      </text>
    </comment>
    <comment ref="E14" authorId="0" shapeId="0" xr:uid="{E888803D-2BFE-4D12-9A09-6EDDF7F91A69}">
      <text>
        <r>
          <rPr>
            <sz val="11"/>
            <color indexed="81"/>
            <rFont val="Tahoma"/>
            <charset val="1"/>
          </rPr>
          <t xml:space="preserve">
Monitors were;
Jim Herbert
Mary Ann Dyke
Debra Hess
Diane Tracy
Cathy, Murray, Dee, Sabre Wilmeth
Megan O'Neil
</t>
        </r>
      </text>
    </comment>
    <comment ref="F14" authorId="0" shapeId="0" xr:uid="{A4EF9EE5-928E-4C82-94DD-9D2C95715F7C}">
      <text>
        <r>
          <rPr>
            <sz val="11"/>
            <color indexed="81"/>
            <rFont val="Tahoma"/>
            <charset val="1"/>
          </rPr>
          <t xml:space="preserve">Monitors were;
Jim Herbert
Mary Ann Dyke
Debra Hess
Diane Tracy
Cathy Wilmeth
Megan O'Neil
</t>
        </r>
      </text>
    </comment>
    <comment ref="G14" authorId="0" shapeId="0" xr:uid="{EEC4320F-6568-421A-8AF6-3F2EFAB59924}">
      <text>
        <r>
          <rPr>
            <sz val="11"/>
            <color indexed="81"/>
            <rFont val="Tahoma"/>
            <charset val="1"/>
          </rPr>
          <t xml:space="preserve">Monitors were;
Mary Ann Dyke
Diane Tracy
Debra Hess
Cathy, Murray, Dee, &amp; Sabre Wilmeth </t>
        </r>
      </text>
    </comment>
    <comment ref="H14" authorId="0" shapeId="0" xr:uid="{D6672E78-152C-4CA6-A5DD-1E3A81E0979E}">
      <text>
        <r>
          <rPr>
            <sz val="11"/>
            <color indexed="81"/>
            <rFont val="Tahoma"/>
            <charset val="1"/>
          </rPr>
          <t xml:space="preserve">Monitors were;
Jim Herbert
Michelle Michaud
Mary Ann Dyke
Debra Hess
Diane Tracy
James Levison
Murray &amp; Dee Wilmeth 
</t>
        </r>
      </text>
    </comment>
    <comment ref="I14" authorId="0" shapeId="0" xr:uid="{2C3E678D-6696-4B74-B71A-0236FC33CA96}">
      <text>
        <r>
          <rPr>
            <sz val="11"/>
            <color indexed="81"/>
            <rFont val="Tahoma"/>
            <charset val="1"/>
          </rPr>
          <t>Monitors were; 
Jim Herbert
Michelle Michaud
Mary Ann Dyke
Diane Tracy
Cathy, Dee, Sabra Wilmeth
Megan O'Neil
Guests 2</t>
        </r>
      </text>
    </comment>
    <comment ref="J14" authorId="0" shapeId="0" xr:uid="{5DFB2260-18BB-4315-8BB0-DFFA2C9240EB}">
      <text>
        <r>
          <rPr>
            <sz val="11"/>
            <color indexed="81"/>
            <rFont val="Tahoma"/>
            <charset val="1"/>
          </rPr>
          <t>Monitors were;
Jim Herbert 
Michelle Michaud
Mary Ann Dyke
Debra Hess
Diane Tracy
Cathy, Dee, Sabre Wilmeth
Megan O'Neil</t>
        </r>
      </text>
    </comment>
    <comment ref="K14" authorId="0" shapeId="0" xr:uid="{678BF14F-FB88-438D-BCAD-C9931290488C}">
      <text>
        <r>
          <rPr>
            <sz val="11"/>
            <color indexed="81"/>
            <rFont val="Tahoma"/>
            <charset val="1"/>
          </rPr>
          <t>Monitors were;
Jim Hebert
Michelle Michaud
Mary Ann Dyke
Debra Hess
Diane Tracy
Cathy, Murry, Dee, &amp; Sabre Wilmeth 
Megan O'Neil
Crocker Family 3</t>
        </r>
      </text>
    </comment>
    <comment ref="A55" authorId="0" shapeId="0" xr:uid="{00000000-0006-0000-0100-00000C000000}">
      <text>
        <r>
          <rPr>
            <sz val="9"/>
            <color indexed="81"/>
            <rFont val="Tahoma"/>
            <family val="2"/>
          </rPr>
          <t xml:space="preserve">
The Kasilof River is 62 miles north of Homer.  It begins at Tustumena Lake, the largest lake on the Kenai Peninsula, and drains into Cook Inlet.  All of the mouth of the river is owned by the Alaska Department of Natural resources and classified as a Special Use Area.
The survey area  included the saltwater mud flats on the north bank of the river are a critical feeding area for wintering rock sandpipers and for migrating shorebirds in the spring and fall. At low water the waterline often retreats over one mile out into the Cook Inlet exposing silty, muck laden with small clams and polychaete worms.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George</author>
  </authors>
  <commentList>
    <comment ref="B4" authorId="0" shapeId="0" xr:uid="{00000000-0006-0000-0500-000001000000}">
      <text>
        <r>
          <rPr>
            <sz val="9"/>
            <color indexed="81"/>
            <rFont val="Tahoma"/>
            <family val="2"/>
          </rPr>
          <t xml:space="preserve">
The Anchor River site includes the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B5" authorId="0" shapeId="0" xr:uid="{00000000-0006-0000-0500-000002000000}">
      <text>
        <r>
          <rPr>
            <sz val="9"/>
            <color indexed="81"/>
            <rFont val="Tahoma"/>
            <family val="2"/>
          </rPr>
          <t xml:space="preserve">The route followed is 
 approximately 1.5 miles long.
</t>
        </r>
      </text>
    </comment>
    <comment ref="C11" authorId="0" shapeId="0" xr:uid="{00000000-0006-0000-0500-000003000000}">
      <text>
        <r>
          <rPr>
            <sz val="9"/>
            <color indexed="81"/>
            <rFont val="Tahoma"/>
            <family val="2"/>
          </rPr>
          <t xml:space="preserve">Monitors were;
Michael Craig
</t>
        </r>
      </text>
    </comment>
    <comment ref="D11" authorId="0" shapeId="0" xr:uid="{00000000-0006-0000-0500-000004000000}">
      <text>
        <r>
          <rPr>
            <sz val="9"/>
            <color indexed="81"/>
            <rFont val="Tahoma"/>
            <family val="2"/>
          </rPr>
          <t xml:space="preserve">Monitors were; 
Michael Craig
Michelle Michaud
</t>
        </r>
      </text>
    </comment>
    <comment ref="E11" authorId="0" shapeId="0" xr:uid="{00000000-0006-0000-0500-000005000000}">
      <text>
        <r>
          <rPr>
            <sz val="9"/>
            <color indexed="81"/>
            <rFont val="Tahoma"/>
            <family val="2"/>
          </rPr>
          <t xml:space="preserve">Monitors were;
Michael Craig
Michelle Michaud
Lori Paulsrud
Eric Paulsrud
</t>
        </r>
      </text>
    </comment>
    <comment ref="F11" authorId="0" shapeId="0" xr:uid="{00000000-0006-0000-0500-000006000000}">
      <text>
        <r>
          <rPr>
            <sz val="9"/>
            <color indexed="81"/>
            <rFont val="Tahoma"/>
            <family val="2"/>
          </rPr>
          <t xml:space="preserve">Monitors were;
Michael Craig
</t>
        </r>
      </text>
    </comment>
    <comment ref="G11" authorId="0" shapeId="0" xr:uid="{00000000-0006-0000-0500-000007000000}">
      <text>
        <r>
          <rPr>
            <sz val="9"/>
            <color indexed="81"/>
            <rFont val="Tahoma"/>
            <family val="2"/>
          </rPr>
          <t>Monitors were;
Michael Craig
Michelle Michaud
Lori Paulsrud
Eric Paulsrud</t>
        </r>
      </text>
    </comment>
    <comment ref="H11" authorId="0" shapeId="0" xr:uid="{00000000-0006-0000-0500-000008000000}">
      <text>
        <r>
          <rPr>
            <sz val="9"/>
            <color indexed="81"/>
            <rFont val="Tahoma"/>
            <family val="2"/>
          </rPr>
          <t>Monitors were;
Michael Craig
Michelle Michaud
Lori Paulsrud</t>
        </r>
      </text>
    </comment>
    <comment ref="I11" authorId="0" shapeId="0" xr:uid="{00000000-0006-0000-0500-000009000000}">
      <text>
        <r>
          <rPr>
            <sz val="9"/>
            <color indexed="81"/>
            <rFont val="Tahoma"/>
            <family val="2"/>
          </rPr>
          <t xml:space="preserve">Monitors were;
Michael Craig
Michelle Michaud
Lori Paulsrud
Eric Paulsrud
</t>
        </r>
      </text>
    </comment>
    <comment ref="J11" authorId="0" shapeId="0" xr:uid="{00000000-0006-0000-0500-00000A000000}">
      <text>
        <r>
          <rPr>
            <sz val="9"/>
            <color indexed="81"/>
            <rFont val="Tahoma"/>
            <family val="2"/>
          </rPr>
          <t xml:space="preserve">Monitors were;
Michael Craig
Michelle Michaud
Lori Paulsrud
Eric Paulsrud
</t>
        </r>
      </text>
    </comment>
    <comment ref="K11" authorId="0" shapeId="0" xr:uid="{00000000-0006-0000-0500-00000B000000}">
      <text>
        <r>
          <rPr>
            <sz val="9"/>
            <color indexed="81"/>
            <rFont val="Tahoma"/>
            <family val="2"/>
          </rPr>
          <t xml:space="preserve">Monitors were;
Michael Craig
Lori Paulsrud
Eric Paulsrud
</t>
        </r>
      </text>
    </comment>
    <comment ref="B52" authorId="0" shapeId="0" xr:uid="{00000000-0006-0000-0500-00000C000000}">
      <text>
        <r>
          <rPr>
            <sz val="9"/>
            <color indexed="81"/>
            <rFont val="Tahoma"/>
            <family val="2"/>
          </rPr>
          <t xml:space="preserve">
The Anchor River site includes the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55" authorId="0" shapeId="0" xr:uid="{00000000-0006-0000-0500-00000D000000}">
      <text>
        <r>
          <rPr>
            <sz val="9"/>
            <color indexed="81"/>
            <rFont val="Tahoma"/>
            <family val="2"/>
          </rPr>
          <t xml:space="preserve">Monitors were;
Michael Craig
Ty Gates
Erick Paulsrud
Lori Paulsrud
</t>
        </r>
      </text>
    </comment>
    <comment ref="D55" authorId="0" shapeId="0" xr:uid="{00000000-0006-0000-0500-00000E000000}">
      <text>
        <r>
          <rPr>
            <sz val="9"/>
            <color indexed="81"/>
            <rFont val="Tahoma"/>
            <family val="2"/>
          </rPr>
          <t xml:space="preserve">Monitors were; 
Michael Craig
Erick Paulsrud
Lori Paulsrud
Ty Gates
</t>
        </r>
      </text>
    </comment>
    <comment ref="E55" authorId="0" shapeId="0" xr:uid="{00000000-0006-0000-0500-00000F000000}">
      <text>
        <r>
          <rPr>
            <sz val="9"/>
            <color indexed="81"/>
            <rFont val="Tahoma"/>
            <family val="2"/>
          </rPr>
          <t xml:space="preserve">
Monitors were;
Michael Craig
Lori Paulsrud
Eric Paulsrud
</t>
        </r>
      </text>
    </comment>
    <comment ref="F55" authorId="0" shapeId="0" xr:uid="{00000000-0006-0000-0500-000010000000}">
      <text>
        <r>
          <rPr>
            <sz val="9"/>
            <color indexed="81"/>
            <rFont val="Tahoma"/>
            <family val="2"/>
          </rPr>
          <t xml:space="preserve">Monitors were;
Michael Craig
Ty Gates
Erick Paulsrud
Lori Paulsrud
</t>
        </r>
      </text>
    </comment>
    <comment ref="G55" authorId="0" shapeId="0" xr:uid="{00000000-0006-0000-0500-000011000000}">
      <text>
        <r>
          <rPr>
            <sz val="9"/>
            <color indexed="81"/>
            <rFont val="Tahoma"/>
            <family val="2"/>
          </rPr>
          <t>Monitors were;
Michael Craig
Lori Paulsrud
Eric Paulsrud
Ty Gates</t>
        </r>
      </text>
    </comment>
    <comment ref="H55" authorId="0" shapeId="0" xr:uid="{00000000-0006-0000-0500-000012000000}">
      <text>
        <r>
          <rPr>
            <sz val="9"/>
            <color indexed="81"/>
            <rFont val="Tahoma"/>
            <family val="2"/>
          </rPr>
          <t>Monitors were;
Michael Craig
Lori Paulsrud
Erick Paulsrud</t>
        </r>
      </text>
    </comment>
    <comment ref="I55" authorId="0" shapeId="0" xr:uid="{00000000-0006-0000-0500-000013000000}">
      <text>
        <r>
          <rPr>
            <sz val="9"/>
            <color indexed="81"/>
            <rFont val="Tahoma"/>
            <family val="2"/>
          </rPr>
          <t xml:space="preserve">Monitors were;
Lori Paulsrud
Eric Paulsrud
</t>
        </r>
      </text>
    </comment>
    <comment ref="J55" authorId="0" shapeId="0" xr:uid="{00000000-0006-0000-0500-000014000000}">
      <text>
        <r>
          <rPr>
            <sz val="9"/>
            <color indexed="81"/>
            <rFont val="Tahoma"/>
            <family val="2"/>
          </rPr>
          <t xml:space="preserve">Monitors were;
Dale Chorman
</t>
        </r>
      </text>
    </comment>
    <comment ref="K55" authorId="0" shapeId="0" xr:uid="{00000000-0006-0000-0500-000015000000}">
      <text>
        <r>
          <rPr>
            <sz val="9"/>
            <color indexed="81"/>
            <rFont val="Tahoma"/>
            <family val="2"/>
          </rPr>
          <t xml:space="preserve">Monitors were;
Lori Paulsrud
Eric Paulsrud
</t>
        </r>
      </text>
    </comment>
    <comment ref="B95" authorId="0" shapeId="0" xr:uid="{00000000-0006-0000-0500-000016000000}">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98" authorId="0" shapeId="0" xr:uid="{00000000-0006-0000-0500-000017000000}">
      <text>
        <r>
          <rPr>
            <sz val="9"/>
            <color indexed="81"/>
            <rFont val="Tahoma"/>
            <family val="2"/>
          </rPr>
          <t xml:space="preserve">Monitors were;
Michelle Michaud
Michael Craig
Ken Jones
</t>
        </r>
      </text>
    </comment>
    <comment ref="D98" authorId="0" shapeId="0" xr:uid="{00000000-0006-0000-0500-000018000000}">
      <text>
        <r>
          <rPr>
            <sz val="9"/>
            <color indexed="81"/>
            <rFont val="Tahoma"/>
            <family val="2"/>
          </rPr>
          <t xml:space="preserve">Monitors were;
Michelle Michaud
Michael Craig
Ken Jones
</t>
        </r>
      </text>
    </comment>
    <comment ref="E98" authorId="0" shapeId="0" xr:uid="{00000000-0006-0000-0500-000019000000}">
      <text>
        <r>
          <rPr>
            <sz val="9"/>
            <color indexed="81"/>
            <rFont val="Tahoma"/>
            <family val="2"/>
          </rPr>
          <t xml:space="preserve">Monitors were;
Michelle Michaud
Michael Craig
Ken Jones
</t>
        </r>
      </text>
    </comment>
    <comment ref="F98" authorId="0" shapeId="0" xr:uid="{00000000-0006-0000-0500-00001A000000}">
      <text>
        <r>
          <rPr>
            <sz val="9"/>
            <color indexed="81"/>
            <rFont val="Tahoma"/>
            <family val="2"/>
          </rPr>
          <t xml:space="preserve">Monitors were;
Michelle Michaud
Michael Craig
Ken Jones
</t>
        </r>
      </text>
    </comment>
    <comment ref="G98" authorId="0" shapeId="0" xr:uid="{00000000-0006-0000-0500-00001B000000}">
      <text>
        <r>
          <rPr>
            <sz val="9"/>
            <color indexed="81"/>
            <rFont val="Tahoma"/>
            <family val="2"/>
          </rPr>
          <t xml:space="preserve">Monitors were;
Michelle Michaud
Michael Craig
Ken Jones
</t>
        </r>
      </text>
    </comment>
    <comment ref="H98" authorId="0" shapeId="0" xr:uid="{00000000-0006-0000-0500-00001C000000}">
      <text>
        <r>
          <rPr>
            <sz val="9"/>
            <color indexed="81"/>
            <rFont val="Tahoma"/>
            <family val="2"/>
          </rPr>
          <t xml:space="preserve">Monitors were;
Michelle Michaud
Michael Craig
Ken Jones
Lori Paulsrud
</t>
        </r>
      </text>
    </comment>
    <comment ref="I98" authorId="0" shapeId="0" xr:uid="{00000000-0006-0000-0500-00001D000000}">
      <text>
        <r>
          <rPr>
            <sz val="9"/>
            <color indexed="81"/>
            <rFont val="Tahoma"/>
            <family val="2"/>
          </rPr>
          <t xml:space="preserve">
Monitors were;
Michelle Michaud
Michael Craig
</t>
        </r>
      </text>
    </comment>
    <comment ref="J98" authorId="0" shapeId="0" xr:uid="{00000000-0006-0000-0500-00001E000000}">
      <text>
        <r>
          <rPr>
            <sz val="9"/>
            <color indexed="81"/>
            <rFont val="Tahoma"/>
            <family val="2"/>
          </rPr>
          <t xml:space="preserve">Monitors were;
Michelle Michaud
Michael Craig
Ken Jones
</t>
        </r>
      </text>
    </comment>
    <comment ref="K98" authorId="0" shapeId="0" xr:uid="{00000000-0006-0000-0500-00001F000000}">
      <text>
        <r>
          <rPr>
            <sz val="9"/>
            <color indexed="81"/>
            <rFont val="Tahoma"/>
            <family val="2"/>
          </rPr>
          <t xml:space="preserve">Monitors were;
Michelle Michaud
Michael Craig
Ken Jones
</t>
        </r>
      </text>
    </comment>
    <comment ref="B138" authorId="0" shapeId="0" xr:uid="{00000000-0006-0000-0500-000020000000}">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141" authorId="0" shapeId="0" xr:uid="{00000000-0006-0000-0500-000021000000}">
      <text>
        <r>
          <rPr>
            <sz val="9"/>
            <color indexed="81"/>
            <rFont val="Tahoma"/>
            <family val="2"/>
          </rPr>
          <t xml:space="preserve">Monitors were;
Michelle Michaud
Michael Craig
Jim Herbert
Kristen Nicole Wright
</t>
        </r>
      </text>
    </comment>
    <comment ref="D141" authorId="0" shapeId="0" xr:uid="{00000000-0006-0000-0500-000022000000}">
      <text>
        <r>
          <rPr>
            <sz val="9"/>
            <color indexed="81"/>
            <rFont val="Tahoma"/>
            <family val="2"/>
          </rPr>
          <t xml:space="preserve">Monitors were;
Michelle Michaud
Michael Craig
Kristen Nicole Wright
Jim Herbert
Cindy Graham
</t>
        </r>
      </text>
    </comment>
    <comment ref="E141" authorId="0" shapeId="0" xr:uid="{00000000-0006-0000-0500-000023000000}">
      <text>
        <r>
          <rPr>
            <sz val="9"/>
            <color indexed="81"/>
            <rFont val="Tahoma"/>
            <family val="2"/>
          </rPr>
          <t xml:space="preserve">Monitors were;
Michelle Michaud
Michael Craig
Ken Jones
Jim Herbert
Cindy Graham
Lori Paulsrud
</t>
        </r>
      </text>
    </comment>
    <comment ref="F141" authorId="0" shapeId="0" xr:uid="{00000000-0006-0000-0500-000024000000}">
      <text>
        <r>
          <rPr>
            <sz val="9"/>
            <color indexed="81"/>
            <rFont val="Tahoma"/>
            <family val="2"/>
          </rPr>
          <t xml:space="preserve">Monitors were;
Michelle Michaud
Michael Craig
Jim Herbert
</t>
        </r>
      </text>
    </comment>
    <comment ref="G141" authorId="0" shapeId="0" xr:uid="{00000000-0006-0000-0500-000025000000}">
      <text>
        <r>
          <rPr>
            <sz val="9"/>
            <color indexed="81"/>
            <rFont val="Tahoma"/>
            <family val="2"/>
          </rPr>
          <t xml:space="preserve">Monitors were;
Michelle Michaud
Cindy Graham
Lori Pualsrod
</t>
        </r>
      </text>
    </comment>
    <comment ref="H141" authorId="0" shapeId="0" xr:uid="{00000000-0006-0000-0500-000026000000}">
      <text>
        <r>
          <rPr>
            <sz val="9"/>
            <color indexed="81"/>
            <rFont val="Tahoma"/>
            <family val="2"/>
          </rPr>
          <t xml:space="preserve">Monitors were;
Michelle Michaud
Michael Craig
Michelle Michaud
Lori Paulsrud
Jim Herbert
</t>
        </r>
      </text>
    </comment>
    <comment ref="I141" authorId="0" shapeId="0" xr:uid="{00000000-0006-0000-0500-000027000000}">
      <text>
        <r>
          <rPr>
            <sz val="9"/>
            <color indexed="81"/>
            <rFont val="Tahoma"/>
            <family val="2"/>
          </rPr>
          <t xml:space="preserve">
Monitors were;
Michelle Michaud
Michael Craig
Monitors were;
Michelle Michaud
Jim Herbert
Lori Paulsrud
Ken Jones
</t>
        </r>
      </text>
    </comment>
    <comment ref="J141" authorId="0" shapeId="0" xr:uid="{00000000-0006-0000-0500-000028000000}">
      <text>
        <r>
          <rPr>
            <sz val="9"/>
            <color indexed="81"/>
            <rFont val="Tahoma"/>
            <family val="2"/>
          </rPr>
          <t xml:space="preserve">Monitors were;
Marie McCarty
Steve Baird
Ken Jones
Kristen Nicole Wright
</t>
        </r>
      </text>
    </comment>
    <comment ref="K141" authorId="0" shapeId="0" xr:uid="{00000000-0006-0000-0500-000029000000}">
      <text>
        <r>
          <rPr>
            <sz val="9"/>
            <color indexed="81"/>
            <rFont val="Tahoma"/>
            <family val="2"/>
          </rPr>
          <t>Monitors were;
Michelle Michaud
Kristen Wright
Cindy Graham</t>
        </r>
      </text>
    </comment>
    <comment ref="B182" authorId="0" shapeId="0" xr:uid="{00000000-0006-0000-0500-00002A000000}">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185" authorId="0" shapeId="0" xr:uid="{00000000-0006-0000-0500-00002B000000}">
      <text>
        <r>
          <rPr>
            <sz val="9"/>
            <color indexed="81"/>
            <rFont val="Tahoma"/>
            <family val="2"/>
          </rPr>
          <t xml:space="preserve">Monitors were:
Michael Craig
Jim Herbert
Kristen Nicole Wright
Diane Tracy
</t>
        </r>
      </text>
    </comment>
    <comment ref="D185" authorId="0" shapeId="0" xr:uid="{00000000-0006-0000-0500-00002C000000}">
      <text>
        <r>
          <rPr>
            <sz val="9"/>
            <color indexed="81"/>
            <rFont val="Tahoma"/>
            <family val="2"/>
          </rPr>
          <t xml:space="preserve">
Monitors were;
Michael Craig
Diane Tracy
Lori Paulsrud</t>
        </r>
      </text>
    </comment>
    <comment ref="E185" authorId="0" shapeId="0" xr:uid="{00000000-0006-0000-0500-00002D000000}">
      <text>
        <r>
          <rPr>
            <sz val="9"/>
            <color indexed="81"/>
            <rFont val="Tahoma"/>
            <family val="2"/>
          </rPr>
          <t xml:space="preserve">Monitors were:
Michael Craig
Jim Herbert
Kristen Wright
Diane Tracy
</t>
        </r>
      </text>
    </comment>
    <comment ref="F185" authorId="0" shapeId="0" xr:uid="{00000000-0006-0000-0500-00002E000000}">
      <text>
        <r>
          <rPr>
            <sz val="9"/>
            <color indexed="81"/>
            <rFont val="Tahoma"/>
            <family val="2"/>
          </rPr>
          <t>Monitors were;
Michael Craig
Jim Herbert
Lori Paulsrud
Kristen Nicole Wright</t>
        </r>
      </text>
    </comment>
    <comment ref="G185" authorId="0" shapeId="0" xr:uid="{00000000-0006-0000-0500-00002F000000}">
      <text>
        <r>
          <rPr>
            <sz val="9"/>
            <color indexed="81"/>
            <rFont val="Tahoma"/>
            <family val="2"/>
          </rPr>
          <t xml:space="preserve">
Monitors were;
Michael Craig
Lori Paulsrud
Diane Tracy
</t>
        </r>
      </text>
    </comment>
    <comment ref="H185" authorId="0" shapeId="0" xr:uid="{00000000-0006-0000-0500-000030000000}">
      <text>
        <r>
          <rPr>
            <sz val="9"/>
            <color indexed="81"/>
            <rFont val="Tahoma"/>
            <family val="2"/>
          </rPr>
          <t xml:space="preserve">Monitors were;
Michael Craig
Jim Herbert
Lori Paulsrud
Diane Tracy
</t>
        </r>
      </text>
    </comment>
    <comment ref="I185" authorId="0" shapeId="0" xr:uid="{00000000-0006-0000-0500-000031000000}">
      <text>
        <r>
          <rPr>
            <sz val="9"/>
            <color indexed="81"/>
            <rFont val="Tahoma"/>
            <family val="2"/>
          </rPr>
          <t xml:space="preserve">Monitors were;
Michael Craig
Jim Herbert
Diane Tracy
</t>
        </r>
      </text>
    </comment>
    <comment ref="J185" authorId="0" shapeId="0" xr:uid="{00000000-0006-0000-0500-000032000000}">
      <text>
        <r>
          <rPr>
            <sz val="9"/>
            <color indexed="81"/>
            <rFont val="Tahoma"/>
            <family val="2"/>
          </rPr>
          <t xml:space="preserve">Monitors were;
Michael Craig
Diane Tracy
Lori Paulsrud
</t>
        </r>
      </text>
    </comment>
    <comment ref="K185" authorId="0" shapeId="0" xr:uid="{00000000-0006-0000-0500-000033000000}">
      <text>
        <r>
          <rPr>
            <sz val="9"/>
            <color indexed="81"/>
            <rFont val="Tahoma"/>
            <family val="2"/>
          </rPr>
          <t xml:space="preserve">Monitors were;
Michael Craig
Diane Tracy
</t>
        </r>
      </text>
    </comment>
    <comment ref="B226" authorId="0" shapeId="0" xr:uid="{00000000-0006-0000-0500-000034000000}">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229" authorId="0" shapeId="0" xr:uid="{00000000-0006-0000-0500-000035000000}">
      <text>
        <r>
          <rPr>
            <sz val="9"/>
            <color indexed="81"/>
            <rFont val="Tahoma"/>
            <family val="2"/>
          </rPr>
          <t xml:space="preserve">Monitors were;
Michelle Michaud
Jim Herbert
MaryAnn Dyke
Kristen Nicole Wright
Michael Craig
</t>
        </r>
      </text>
    </comment>
    <comment ref="D229" authorId="0" shapeId="0" xr:uid="{00000000-0006-0000-0500-000036000000}">
      <text>
        <r>
          <rPr>
            <sz val="9"/>
            <color indexed="81"/>
            <rFont val="Tahoma"/>
            <family val="2"/>
          </rPr>
          <t xml:space="preserve">Monitors were;
Michelle Michaud
MaryAnn Dyke
Michael Craig
</t>
        </r>
      </text>
    </comment>
    <comment ref="E229" authorId="0" shapeId="0" xr:uid="{00000000-0006-0000-0500-000037000000}">
      <text>
        <r>
          <rPr>
            <sz val="9"/>
            <color indexed="81"/>
            <rFont val="Tahoma"/>
            <family val="2"/>
          </rPr>
          <t xml:space="preserve">Monitors were:
Michelle Michaud
MaryAnn Dyke
Michael Craig
</t>
        </r>
      </text>
    </comment>
    <comment ref="F229" authorId="0" shapeId="0" xr:uid="{00000000-0006-0000-0500-000038000000}">
      <text>
        <r>
          <rPr>
            <sz val="9"/>
            <color indexed="81"/>
            <rFont val="Tahoma"/>
            <family val="2"/>
          </rPr>
          <t xml:space="preserve">Monitors were:
Michelle Michaud
Jim Herbert
MaryAnn Dyke
Kristen Nicole Wright
Michael Craig
</t>
        </r>
      </text>
    </comment>
    <comment ref="G229" authorId="0" shapeId="0" xr:uid="{00000000-0006-0000-0500-000039000000}">
      <text>
        <r>
          <rPr>
            <sz val="9"/>
            <color indexed="81"/>
            <rFont val="Tahoma"/>
            <family val="2"/>
          </rPr>
          <t xml:space="preserve">Monitors were;
Michelle Michaud
Lori Paulsrod
MaryAnn Dyke
Kristen Nicole Wright
Michael Craig
</t>
        </r>
      </text>
    </comment>
    <comment ref="H229" authorId="0" shapeId="0" xr:uid="{00000000-0006-0000-0500-00003A000000}">
      <text>
        <r>
          <rPr>
            <sz val="9"/>
            <color indexed="81"/>
            <rFont val="Tahoma"/>
            <family val="2"/>
          </rPr>
          <t xml:space="preserve">Monitors were;
Michelle Michaud
Michael Craig
</t>
        </r>
      </text>
    </comment>
    <comment ref="I229" authorId="0" shapeId="0" xr:uid="{00000000-0006-0000-0500-00003B000000}">
      <text>
        <r>
          <rPr>
            <sz val="9"/>
            <color indexed="81"/>
            <rFont val="Tahoma"/>
            <family val="2"/>
          </rPr>
          <t xml:space="preserve">Monitors were;
Michelle Michaud
Lori Paulsrod
Kristen Nicole Wright
</t>
        </r>
      </text>
    </comment>
    <comment ref="J229" authorId="0" shapeId="0" xr:uid="{00000000-0006-0000-0500-00003C000000}">
      <text>
        <r>
          <rPr>
            <sz val="9"/>
            <color indexed="81"/>
            <rFont val="Tahoma"/>
            <family val="2"/>
          </rPr>
          <t xml:space="preserve">Monitors were;
Michelle Michaud
MaryAnn Dyke
</t>
        </r>
      </text>
    </comment>
    <comment ref="K229" authorId="0" shapeId="0" xr:uid="{00000000-0006-0000-0500-00003D000000}">
      <text>
        <r>
          <rPr>
            <sz val="9"/>
            <color indexed="81"/>
            <rFont val="Tahoma"/>
            <family val="2"/>
          </rPr>
          <t xml:space="preserve">Monitors were:
Michelle Michaud
</t>
        </r>
      </text>
    </comment>
    <comment ref="B269" authorId="0" shapeId="0" xr:uid="{3F55ADA9-F051-46CC-86EC-B442FBD2BFE7}">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272" authorId="0" shapeId="0" xr:uid="{5B7EFC56-F4E0-42EA-AB18-E38708FAB2F7}">
      <text>
        <r>
          <rPr>
            <sz val="9"/>
            <color indexed="81"/>
            <rFont val="Tahoma"/>
            <family val="2"/>
          </rPr>
          <t>Monitors were;
Michelle Michaud
Kristen Nicole Wright
Michael Craig
Lynn Kee</t>
        </r>
      </text>
    </comment>
    <comment ref="D272" authorId="0" shapeId="0" xr:uid="{A5C9CB1A-8A7D-4D65-86A8-428C2D7EFA58}">
      <text>
        <r>
          <rPr>
            <sz val="9"/>
            <color indexed="81"/>
            <rFont val="Tahoma"/>
            <family val="2"/>
          </rPr>
          <t xml:space="preserve">Monitors were;
Michelle Michaud
Michael Craig
Jim Herbert
</t>
        </r>
      </text>
    </comment>
    <comment ref="E272" authorId="0" shapeId="0" xr:uid="{3DF3792D-400F-4E34-8159-D27CD0C455E5}">
      <text>
        <r>
          <rPr>
            <sz val="9"/>
            <color indexed="81"/>
            <rFont val="Tahoma"/>
            <family val="2"/>
          </rPr>
          <t>Monitors were:
Michelle Michaud
MaryAnn Dyke
Michael Craig
Jim Herbert
Kristen Nicole Wright
Diane Tracy</t>
        </r>
      </text>
    </comment>
    <comment ref="F272" authorId="0" shapeId="0" xr:uid="{D2A5A849-8D7D-4864-84BA-7238349935D4}">
      <text>
        <r>
          <rPr>
            <sz val="9"/>
            <color indexed="81"/>
            <rFont val="Tahoma"/>
            <family val="2"/>
          </rPr>
          <t xml:space="preserve">Monitors were:
Michelle Michaud
Jim Herbert
MaryAnn Dyke
Michael Craig
Diane Tracy
Lynn Kee
</t>
        </r>
      </text>
    </comment>
    <comment ref="G272" authorId="0" shapeId="0" xr:uid="{8E961C68-9D48-4667-8AF6-21A6C727505D}">
      <text>
        <r>
          <rPr>
            <sz val="9"/>
            <color indexed="81"/>
            <rFont val="Tahoma"/>
            <family val="2"/>
          </rPr>
          <t xml:space="preserve">Monitors were;
Michelle Michaud
MaryAnn Dyke
</t>
        </r>
      </text>
    </comment>
    <comment ref="H272" authorId="0" shapeId="0" xr:uid="{90FF9CC7-AE4E-4C6A-9FC8-2C0E53069300}">
      <text>
        <r>
          <rPr>
            <sz val="9"/>
            <color indexed="81"/>
            <rFont val="Tahoma"/>
            <family val="2"/>
          </rPr>
          <t xml:space="preserve">Monitors were;
Michelle Michaud
Michael Craig
Kristen Nicole Wright
Jim Herbert
Lori Paulsrud
Mary Ann Dyke
Lynn Kee
</t>
        </r>
      </text>
    </comment>
    <comment ref="I272" authorId="0" shapeId="0" xr:uid="{EA864D38-874C-4FF0-A77A-D1051E7D5840}">
      <text>
        <r>
          <rPr>
            <sz val="9"/>
            <color indexed="81"/>
            <rFont val="Tahoma"/>
            <family val="2"/>
          </rPr>
          <t xml:space="preserve">Monitors were;
Michelle Michaud
Lori Paulsrod
Mary Ann Dyke
</t>
        </r>
      </text>
    </comment>
    <comment ref="J272" authorId="0" shapeId="0" xr:uid="{B750AB0A-F862-4C26-8FCB-60EDFF32E8F9}">
      <text>
        <r>
          <rPr>
            <sz val="9"/>
            <color indexed="81"/>
            <rFont val="Tahoma"/>
            <family val="2"/>
          </rPr>
          <t>Monitors were;
Michelle Michaud
MaryAnn Dyke
Jim Herbert
Kristen Nicole Wright
Lynn Kee</t>
        </r>
      </text>
    </comment>
    <comment ref="K272" authorId="0" shapeId="0" xr:uid="{F113CA35-C802-467D-B84C-7001B12D0492}">
      <text>
        <r>
          <rPr>
            <sz val="9"/>
            <color indexed="81"/>
            <rFont val="Tahoma"/>
            <family val="2"/>
          </rPr>
          <t xml:space="preserve">Monitors were:
Jim Herbert
Mary Ann  Dyke
Diane Tracy
</t>
        </r>
      </text>
    </comment>
    <comment ref="B312" authorId="0" shapeId="0" xr:uid="{674F6FF9-75AF-4AF1-9FB6-A8079DCE377C}">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315" authorId="0" shapeId="0" xr:uid="{9F1016DA-D223-4BCD-B973-5F80ED9F0216}">
      <text>
        <r>
          <rPr>
            <sz val="9"/>
            <color indexed="81"/>
            <rFont val="Tahoma"/>
            <family val="2"/>
          </rPr>
          <t xml:space="preserve">Monitors were;
Michelle Michaud
Jim Herbert
Mary Ann Dyke
</t>
        </r>
      </text>
    </comment>
    <comment ref="D315" authorId="0" shapeId="0" xr:uid="{D193A3F4-CEFF-4E5B-A798-9295458A156E}">
      <text>
        <r>
          <rPr>
            <sz val="11"/>
            <color indexed="81"/>
            <rFont val="Tahoma"/>
            <family val="2"/>
          </rPr>
          <t xml:space="preserve">Monitors were;
Michelle Michaud
Jim Herbert
Mary Ann Dyke
Diane Tracy
</t>
        </r>
      </text>
    </comment>
    <comment ref="E315" authorId="0" shapeId="0" xr:uid="{5272FFBC-7791-4651-98B4-179D832989C4}">
      <text>
        <r>
          <rPr>
            <sz val="11"/>
            <color indexed="81"/>
            <rFont val="Tahoma"/>
            <family val="2"/>
          </rPr>
          <t xml:space="preserve">Monitors were;
Michelle Michaud
Jim Herbert
Mary Ann Dyke
Diane Tracy
Kristen Nicole Wright
</t>
        </r>
      </text>
    </comment>
    <comment ref="F315" authorId="0" shapeId="0" xr:uid="{6819145E-C69E-4A07-ACF3-03A965D030E1}">
      <text>
        <r>
          <rPr>
            <sz val="11"/>
            <color indexed="81"/>
            <rFont val="Tahoma"/>
            <family val="2"/>
          </rPr>
          <t xml:space="preserve">Monitors were;
Michelle Michaud
Jim Herbert
Mary Ann Dyke
Diane Tracy
Kristen Nicole Wright
</t>
        </r>
      </text>
    </comment>
    <comment ref="G315" authorId="0" shapeId="0" xr:uid="{BBFA5A85-59A6-4CBC-AA79-8DF37BDB93F0}">
      <text>
        <r>
          <rPr>
            <sz val="9"/>
            <color indexed="81"/>
            <rFont val="Tahoma"/>
            <family val="2"/>
          </rPr>
          <t xml:space="preserve">Monitors were;
Michelle Michaud
Jim Herbert
Mary Ann Dyke
</t>
        </r>
      </text>
    </comment>
    <comment ref="H315" authorId="0" shapeId="0" xr:uid="{649C6627-8138-4CE7-8EB3-796B65759DDE}">
      <text>
        <r>
          <rPr>
            <sz val="11"/>
            <color indexed="81"/>
            <rFont val="Tahoma"/>
            <family val="2"/>
          </rPr>
          <t xml:space="preserve">Monitors were;
Michelle Michaud
Jim Herbert
Mary Ann Dyke
Diane Tracy
Kristen Nicole Wright
</t>
        </r>
      </text>
    </comment>
    <comment ref="I315" authorId="0" shapeId="0" xr:uid="{34C911F9-DD99-4740-B563-9E2284373174}">
      <text>
        <r>
          <rPr>
            <sz val="11"/>
            <color indexed="81"/>
            <rFont val="Tahoma"/>
            <family val="2"/>
          </rPr>
          <t xml:space="preserve">Monitors were;
Michelle Michaud
Jim Herbert
Mary Ann Dyke
Diane Tracy
Kristen Nicole Wright
</t>
        </r>
      </text>
    </comment>
    <comment ref="J315" authorId="0" shapeId="0" xr:uid="{F6CA1FA0-9B98-4DC8-97CC-5D3725F94144}">
      <text>
        <r>
          <rPr>
            <sz val="11"/>
            <color indexed="81"/>
            <rFont val="Tahoma"/>
            <family val="2"/>
          </rPr>
          <t xml:space="preserve">Monitors were;
Michelle Michaud
Jim Herbert
Mary Ann Dyke
Diane Tracy
</t>
        </r>
      </text>
    </comment>
    <comment ref="K315" authorId="0" shapeId="0" xr:uid="{30AE0A08-0F9B-4D73-B9E8-197FA0338FC3}">
      <text>
        <r>
          <rPr>
            <sz val="11"/>
            <color indexed="81"/>
            <rFont val="Tahoma"/>
            <family val="2"/>
          </rPr>
          <t xml:space="preserve">Monitors were;
Michelle Michaud
Jim Herbert
Mary Ann Dyke
Diane Tracy
Kristen Nicole Wright
</t>
        </r>
      </text>
    </comment>
    <comment ref="B355" authorId="0" shapeId="0" xr:uid="{2CDB5507-E74F-4F5B-BABD-65995F37E9F1}">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358" authorId="0" shapeId="0" xr:uid="{3E1E96DB-C2B4-4B81-B70A-85BEA1AC793B}">
      <text>
        <r>
          <rPr>
            <sz val="11"/>
            <color indexed="81"/>
            <rFont val="Tahoma"/>
            <family val="2"/>
          </rPr>
          <t>Monitors were;
Mary Ann Dyke
Diane Tracy
Kristen Nicole Wright</t>
        </r>
      </text>
    </comment>
    <comment ref="D358" authorId="0" shapeId="0" xr:uid="{ECBB11CB-C811-490C-A097-BCACC578086B}">
      <text>
        <r>
          <rPr>
            <sz val="11"/>
            <color indexed="81"/>
            <rFont val="Tahoma"/>
            <family val="2"/>
          </rPr>
          <t>Monitors were:
Jim Herbert
Mary Ann Dyke
Diane Tracy
Kristen Nicole Wright</t>
        </r>
      </text>
    </comment>
    <comment ref="E358" authorId="0" shapeId="0" xr:uid="{048CE584-3953-4813-BAC9-C988909E8B85}">
      <text>
        <r>
          <rPr>
            <sz val="11"/>
            <color indexed="81"/>
            <rFont val="Tahoma"/>
            <family val="2"/>
          </rPr>
          <t>Monitors were:
Jim Herbert
Michelle Michaud
Diane Tracy
Kristen Nicole Wright</t>
        </r>
      </text>
    </comment>
    <comment ref="F358" authorId="0" shapeId="0" xr:uid="{9E104238-90F6-454A-90E1-1A9B27FD1796}">
      <text>
        <r>
          <rPr>
            <sz val="11"/>
            <color indexed="81"/>
            <rFont val="Tahoma"/>
            <family val="2"/>
          </rPr>
          <t>Monitors were:
Jim Herbert
Michelle Michaud
Diane Tracy
Kristen Nicole Wright
MaryAnn Dyke
Murray Wilmeth
Dee Wilmeth</t>
        </r>
      </text>
    </comment>
    <comment ref="G358" authorId="0" shapeId="0" xr:uid="{4CF822DC-A6DF-4853-A0B7-CE37F0BDBD21}">
      <text>
        <r>
          <rPr>
            <sz val="11"/>
            <color indexed="81"/>
            <rFont val="Tahoma"/>
            <family val="2"/>
          </rPr>
          <t xml:space="preserve">Monitors were:
Jim Herbert
Michelle Michaud
Diane Tracy
Kristen Nicole Wright
Blair Wright
MaryAnn Dyke
Murray Wilmeth
Dee Wilmeth
Cathy Wilmeth
Sabre Wilmeth
Lisa Holzapfel
</t>
        </r>
      </text>
    </comment>
    <comment ref="H358" authorId="0" shapeId="0" xr:uid="{47E5A0AA-3520-493F-A185-351FB101442F}">
      <text>
        <r>
          <rPr>
            <sz val="11"/>
            <color indexed="81"/>
            <rFont val="Tahoma"/>
            <family val="2"/>
          </rPr>
          <t xml:space="preserve">Monitors were:
Jim Herbert
Michelle Michaud
Diane Tracy
Kristen Nicole Wright
Blair Wright
MaryAnn Dyke
Murray Wilmeth
Dee Wilmeth
Cathy Wilmeth
Sabre Wilmeth
</t>
        </r>
      </text>
    </comment>
    <comment ref="I358" authorId="0" shapeId="0" xr:uid="{4C89A567-A6AC-49E9-91C5-E836466A7EE0}">
      <text>
        <r>
          <rPr>
            <sz val="11"/>
            <color indexed="81"/>
            <rFont val="Tahoma"/>
            <family val="2"/>
          </rPr>
          <t xml:space="preserve">Monitors were:
Jim Herbert
Michelle Michaud
Diane Tracy
Kristen Nicole Wright
</t>
        </r>
      </text>
    </comment>
    <comment ref="J358" authorId="0" shapeId="0" xr:uid="{ACFAE7EF-43A0-422F-865D-21D5CFC6101B}">
      <text>
        <r>
          <rPr>
            <sz val="11"/>
            <color indexed="81"/>
            <rFont val="Tahoma"/>
            <family val="2"/>
          </rPr>
          <t xml:space="preserve">Monitors were:
Michelle Michaud
Diane Tracy
Kristen Nicole Wright
MaryAnn Dyke
</t>
        </r>
      </text>
    </comment>
    <comment ref="K358" authorId="0" shapeId="0" xr:uid="{B1A180D5-AF89-4DB9-A437-5BED44C51A29}">
      <text>
        <r>
          <rPr>
            <sz val="11"/>
            <color indexed="81"/>
            <rFont val="Tahoma"/>
            <family val="2"/>
          </rPr>
          <t xml:space="preserve">Monitors were:
Diane Tracy
Kristen Nicole Wright
</t>
        </r>
      </text>
    </comment>
    <comment ref="B398" authorId="0" shapeId="0" xr:uid="{D5660631-E742-4F2D-A815-42C53721EBA8}">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400" authorId="0" shapeId="0" xr:uid="{688586BD-355C-4836-8BE3-C17576E50735}">
      <text>
        <r>
          <rPr>
            <sz val="11"/>
            <color indexed="81"/>
            <rFont val="Tahoma"/>
            <family val="2"/>
          </rPr>
          <t xml:space="preserve">
Monitors were:
Michelle Michaud
Kristen Nicole Wright
Micheal Craig
Mary Ann Dyke
Lynn Kee
</t>
        </r>
      </text>
    </comment>
    <comment ref="D400" authorId="0" shapeId="0" xr:uid="{385015D0-BBD5-4F66-AEF8-B8EDB9DBBE25}">
      <text>
        <r>
          <rPr>
            <sz val="11"/>
            <color indexed="81"/>
            <rFont val="Tahoma"/>
            <family val="2"/>
          </rPr>
          <t xml:space="preserve">Monitors were:
Jim Herbert
Michelle Michaud
Kristen Nicole Wright
Kristen's dad
Micheal Craig
Mary Ann Dyke
Marchbank 1
Marchbank 2
</t>
        </r>
      </text>
    </comment>
    <comment ref="E400" authorId="0" shapeId="0" xr:uid="{85438CC9-998D-4FE6-B0FE-A054A4EF114E}">
      <text>
        <r>
          <rPr>
            <sz val="11"/>
            <color indexed="81"/>
            <rFont val="Tahoma"/>
            <family val="2"/>
          </rPr>
          <t xml:space="preserve">
Monitors were:
Jim Herbet
Michelle Michaud
Mary Ann Dyke
Cathy Wilmeth
Murray Wlmeth
Dee Wilmeth
Sabfre Wilmeth
</t>
        </r>
      </text>
    </comment>
    <comment ref="F400" authorId="0" shapeId="0" xr:uid="{007BAFF0-AD10-4836-BECA-54B092691AEA}">
      <text>
        <r>
          <rPr>
            <sz val="11"/>
            <color indexed="81"/>
            <rFont val="Tahoma"/>
            <family val="2"/>
          </rPr>
          <t xml:space="preserve">Monitors were:
Jim Herbert
Michelle Michaud
Micheal Craig
Mary Ann Dyke
Diane Tracy
</t>
        </r>
      </text>
    </comment>
    <comment ref="G400" authorId="0" shapeId="0" xr:uid="{E154A17A-41F0-47F4-8C1F-85BA85AFB760}">
      <text>
        <r>
          <rPr>
            <sz val="11"/>
            <color indexed="81"/>
            <rFont val="Tahoma"/>
            <family val="2"/>
          </rPr>
          <t xml:space="preserve">
Monitors were:
iJm Herbert
Michelle Michaud
Micheal Craig
Diane Tracy
Marchbank 1
Cathy Wilmeth
Dee Wilmeth
Sabre Wilmeth
Lisa Holzapfel
</t>
        </r>
      </text>
    </comment>
    <comment ref="H400" authorId="0" shapeId="0" xr:uid="{5E33A85C-4F89-4092-8831-CAA32CE5197D}">
      <text>
        <r>
          <rPr>
            <sz val="11"/>
            <color indexed="81"/>
            <rFont val="Tahoma"/>
            <family val="2"/>
          </rPr>
          <t xml:space="preserve">
Monitors were:
Jim Herbert
Michelle Michaud
Michael Craig
Mary Ann Dyke
Diane Tracy
Cathy Wilmeth
Muray Wilmeth
Dee Wilmeth
Sabre Wilmeth</t>
        </r>
      </text>
    </comment>
    <comment ref="I400" authorId="0" shapeId="0" xr:uid="{BC3762C4-B92E-44E3-B94A-C5C391C95843}">
      <text>
        <r>
          <rPr>
            <sz val="11"/>
            <color indexed="81"/>
            <rFont val="Tahoma"/>
            <family val="2"/>
          </rPr>
          <t xml:space="preserve">
Monitors were:
Jim Herbert
Michelle Michaud
Michael Craig
Mary Ann Dyke
Lynn Kee</t>
        </r>
      </text>
    </comment>
    <comment ref="J400" authorId="0" shapeId="0" xr:uid="{321905AA-2959-47C9-B8BA-FB70B7D16336}">
      <text>
        <r>
          <rPr>
            <sz val="11"/>
            <color indexed="81"/>
            <rFont val="Tahoma"/>
            <family val="2"/>
          </rPr>
          <t xml:space="preserve">
Monitors were:
Jim Herbert
Michelle Michaud
Michael Craiig
Mary Anne Dyke
Diane Tracy
Cathy Wilmeth 
Murray Wilmeth
Dee Wilmeth
Sabre Wilmeth
</t>
        </r>
      </text>
    </comment>
    <comment ref="K400" authorId="0" shapeId="0" xr:uid="{774456F1-BF08-4903-B5D6-868E78ACEF5E}">
      <text>
        <r>
          <rPr>
            <sz val="11"/>
            <color indexed="81"/>
            <rFont val="Tahoma"/>
            <family val="2"/>
          </rPr>
          <t xml:space="preserve">Monitors were:
Jim Herbert
Michelle Michaud
Krtiten Wriht
Kristens dad
Mary Anne Dyke
Diane Tracy
Cathy Wilmeth 
Murray Wilmeth
Dee Wilmeth
Sabre Wilmeth
</t>
        </r>
      </text>
    </comment>
    <comment ref="B441" authorId="0" shapeId="0" xr:uid="{FF4C9D7F-0D90-4C75-A08B-403D9A87B07B}">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444" authorId="0" shapeId="0" xr:uid="{2F49ACFD-5854-4D36-80F9-8BAABF88BCB3}">
      <text>
        <r>
          <rPr>
            <sz val="11"/>
            <color indexed="81"/>
            <rFont val="Tahoma"/>
            <family val="2"/>
          </rPr>
          <t xml:space="preserve">
Monitors were:
Kristen Nicole Wright
Mary Ann Dyke
Debra Hess 
</t>
        </r>
      </text>
    </comment>
    <comment ref="D444" authorId="0" shapeId="0" xr:uid="{84B1B2E1-5EC1-4D20-A348-C6ADD49BF950}">
      <text>
        <r>
          <rPr>
            <sz val="11"/>
            <color indexed="81"/>
            <rFont val="Tahoma"/>
            <family val="2"/>
          </rPr>
          <t>Monitors were:
Michelle Michaud
Kristen Nicole Wright
Kristen's dad
Mary Ann Dyke
Debra Hess
Dee Wilmeth</t>
        </r>
      </text>
    </comment>
    <comment ref="E444" authorId="0" shapeId="0" xr:uid="{2CFEB951-344F-4971-90DA-613ED07E3C4C}">
      <text>
        <r>
          <rPr>
            <sz val="11"/>
            <color indexed="81"/>
            <rFont val="Tahoma"/>
            <family val="2"/>
          </rPr>
          <t xml:space="preserve">
Monitors were:
Jim Herbert
Michelle Michaud
Kristen Nicole Wright
Debra Hess
</t>
        </r>
      </text>
    </comment>
    <comment ref="F444" authorId="0" shapeId="0" xr:uid="{C29FFE33-C4AB-4FF1-87E3-C7178BBB8B5C}">
      <text>
        <r>
          <rPr>
            <sz val="11"/>
            <color indexed="81"/>
            <rFont val="Tahoma"/>
            <family val="2"/>
          </rPr>
          <t>Monitors were:
Jim Herbert
Michelle Michaud
Kristen Nicole Wright
Mary Ann Dyke
Debra Hess
Cathy Wilmeth
Junior Birders</t>
        </r>
      </text>
    </comment>
    <comment ref="G444" authorId="0" shapeId="0" xr:uid="{9B7DA454-08C5-4F8F-B081-CB766F85BD0D}">
      <text>
        <r>
          <rPr>
            <sz val="11"/>
            <color indexed="81"/>
            <rFont val="Tahoma"/>
            <family val="2"/>
          </rPr>
          <t xml:space="preserve">
Monitors were:
Jim Herbert
Michelle Michaud
Kristen Nicole Wright
Mary Ann Dyke
Debra Hess
Cindy Sisson
</t>
        </r>
      </text>
    </comment>
    <comment ref="H444" authorId="0" shapeId="0" xr:uid="{3B7A4E87-9FEB-4F49-A0A8-CBC1FDB60A97}">
      <text>
        <r>
          <rPr>
            <sz val="11"/>
            <color indexed="81"/>
            <rFont val="Tahoma"/>
            <family val="2"/>
          </rPr>
          <t xml:space="preserve">
Monitors were:
Jim Herbert
Kristen Nicole Wright
Mary Ann Dyke
Debra Hess 
Cathy Wilmeth
Dee Wilmeth
Sabre Wilmeth
Megan O'Neill</t>
        </r>
      </text>
    </comment>
    <comment ref="I444" authorId="0" shapeId="0" xr:uid="{B8D32308-E3BF-4451-A413-C966766AEDB7}">
      <text>
        <r>
          <rPr>
            <sz val="11"/>
            <color indexed="81"/>
            <rFont val="Tahoma"/>
            <family val="2"/>
          </rPr>
          <t xml:space="preserve">
Monitors were:
Jim Herbert
Mary Ann Dyke
Debra Hess
Murray Wilmeth
Dee Wilmeth
Kevin Wilmeth
Megan O'Neill
</t>
        </r>
      </text>
    </comment>
    <comment ref="J444" authorId="0" shapeId="0" xr:uid="{74D658F7-4A56-4DEC-A1D3-E513A603B6FF}">
      <text>
        <r>
          <rPr>
            <sz val="11"/>
            <color indexed="81"/>
            <rFont val="Tahoma"/>
            <family val="2"/>
          </rPr>
          <t xml:space="preserve">
Monitors were:
Jim Herbert
Kristen Nicole Wright
Mary Ann Dyke
Debra Hess
</t>
        </r>
      </text>
    </comment>
    <comment ref="K444" authorId="0" shapeId="0" xr:uid="{E05CDEFE-5487-4BFB-94AC-1B0FADD9D964}">
      <text>
        <r>
          <rPr>
            <sz val="11"/>
            <color indexed="81"/>
            <rFont val="Tahoma"/>
            <family val="2"/>
          </rPr>
          <t xml:space="preserve">Monitors were:
Jim Herbert
Debra Hess
</t>
        </r>
      </text>
    </comment>
    <comment ref="B485" authorId="0" shapeId="0" xr:uid="{C4C06850-8B6E-4008-8045-780DF58113B1}">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 ref="C488" authorId="0" shapeId="0" xr:uid="{592588D0-2E3D-41C7-BBA9-453B11BA2A41}">
      <text>
        <r>
          <rPr>
            <sz val="11"/>
            <color indexed="81"/>
            <rFont val="Tahoma"/>
            <family val="2"/>
          </rPr>
          <t xml:space="preserve">
Monitors were:
Michelle Michaud
Debra Hess 
Diane Tracy
Magan O'Neil
friend
</t>
        </r>
      </text>
    </comment>
    <comment ref="D488" authorId="0" shapeId="0" xr:uid="{49FE8639-AFC8-46D8-9551-F766900BC767}">
      <text>
        <r>
          <rPr>
            <sz val="11"/>
            <color indexed="81"/>
            <rFont val="Tahoma"/>
            <family val="2"/>
          </rPr>
          <t>Monitors were:
Michelle Michaud
Mary Ann Dyke
Debra Hess
Dee Wilmeth
Mean O'Neil 
Wimeth faily 5 
friend</t>
        </r>
      </text>
    </comment>
    <comment ref="E488" authorId="0" shapeId="0" xr:uid="{0FE9785A-5DD2-40C0-939B-E42B3FFEBE16}">
      <text>
        <r>
          <rPr>
            <sz val="11"/>
            <color indexed="81"/>
            <rFont val="Tahoma"/>
            <family val="2"/>
          </rPr>
          <t xml:space="preserve">
Monitors were:
Jim Herbert
Michelle Michaud
Mary Ann Dyke
Debra Hess
Megan Onril
</t>
        </r>
      </text>
    </comment>
    <comment ref="F488" authorId="0" shapeId="0" xr:uid="{A79514DC-0616-48E2-AC39-7A656990D00F}">
      <text>
        <r>
          <rPr>
            <sz val="11"/>
            <color indexed="81"/>
            <rFont val="Tahoma"/>
            <family val="2"/>
          </rPr>
          <t>Monitors were:
Jim Herbert
Michelle Michaud
Mary Ann Dyke
Wilmeth family 5
friends of Wilmeth 4</t>
        </r>
      </text>
    </comment>
    <comment ref="G488" authorId="0" shapeId="0" xr:uid="{24EB184D-F55E-4A4D-B474-C2666FF0C3E6}">
      <text>
        <r>
          <rPr>
            <sz val="11"/>
            <color indexed="81"/>
            <rFont val="Tahoma"/>
            <family val="2"/>
          </rPr>
          <t xml:space="preserve">
Monitors were:
Kristen Nicole Wright
Mary Ann Dyke
Diane Tracy
Magan ONeil
Wilmmeth family 5
</t>
        </r>
      </text>
    </comment>
    <comment ref="H488" authorId="0" shapeId="0" xr:uid="{63C09C22-A932-45B3-B60B-6AC142A8AE11}">
      <text>
        <r>
          <rPr>
            <sz val="11"/>
            <color indexed="81"/>
            <rFont val="Tahoma"/>
            <family val="2"/>
          </rPr>
          <t xml:space="preserve">
Monitors were:
Jim Herbert
Kristen Nicole Wright
Diane Tracy
Megan O'Neill</t>
        </r>
      </text>
    </comment>
    <comment ref="I488" authorId="0" shapeId="0" xr:uid="{886F480C-FAA9-438C-9097-58EAD0C3B897}">
      <text>
        <r>
          <rPr>
            <sz val="11"/>
            <color indexed="81"/>
            <rFont val="Tahoma"/>
            <family val="2"/>
          </rPr>
          <t xml:space="preserve">
Monitors were:
Jim Herbert
Murray Wilmeth
friend
Megan O'Neill
</t>
        </r>
      </text>
    </comment>
    <comment ref="J488" authorId="0" shapeId="0" xr:uid="{9D510347-E9BB-4554-AD35-F178621C62AC}">
      <text>
        <r>
          <rPr>
            <sz val="11"/>
            <color indexed="81"/>
            <rFont val="Tahoma"/>
            <family val="2"/>
          </rPr>
          <t xml:space="preserve">
Monitors were:
Jim Herbert
Diane Tracy
</t>
        </r>
      </text>
    </comment>
    <comment ref="K488" authorId="0" shapeId="0" xr:uid="{22CA623F-1337-4DB3-87AA-F0724D12B8AD}">
      <text>
        <r>
          <rPr>
            <sz val="11"/>
            <color indexed="81"/>
            <rFont val="Tahoma"/>
            <family val="2"/>
          </rPr>
          <t xml:space="preserve">Monitors were:
Jim Herbert
Michelle Michau
Diane Tracy
Wilmet family 4
Megan Oneil
</t>
        </r>
      </text>
    </comment>
    <comment ref="B529" authorId="0" shapeId="0" xr:uid="{207D2FDB-CE33-4ECE-BDB4-5FF40CE864BC}">
      <text>
        <r>
          <rPr>
            <sz val="9"/>
            <color indexed="81"/>
            <rFont val="Tahoma"/>
            <family val="2"/>
          </rPr>
          <t xml:space="preserve">
The Anchor River site is about 20 miles NW of Homer.  It includes a beach and intertidal area between the boat ramp at the Anchor Point State Recreation Area to the mouth of the Anchor River about two miles north.  This area is considered the northern extent of Kachemak Bay.  It is a hot spot for overwintering seabirds and spring migrants including shorebirds and waterfowl.  Monitoring began here in 2013 following the same protocol as the Homer Spit sites so that there be no count duplication.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George</author>
  </authors>
  <commentList>
    <comment ref="P154" authorId="0" shapeId="0" xr:uid="{00000000-0006-0000-0600-000001000000}">
      <text>
        <r>
          <rPr>
            <sz val="9"/>
            <color indexed="81"/>
            <rFont val="Tahoma"/>
            <family val="2"/>
          </rPr>
          <t xml:space="preserve">Seen from Homer Spit
</t>
        </r>
      </text>
    </comment>
    <comment ref="R154" authorId="0" shapeId="0" xr:uid="{00000000-0006-0000-0600-000002000000}">
      <text>
        <r>
          <rPr>
            <sz val="9"/>
            <color indexed="81"/>
            <rFont val="Tahoma"/>
            <family val="2"/>
          </rPr>
          <t xml:space="preserve">Seen from Homer Spit
</t>
        </r>
      </text>
    </comment>
    <comment ref="T154" authorId="0" shapeId="0" xr:uid="{00000000-0006-0000-0600-000003000000}">
      <text>
        <r>
          <rPr>
            <sz val="9"/>
            <color indexed="81"/>
            <rFont val="Tahoma"/>
            <family val="2"/>
          </rPr>
          <t xml:space="preserve">Seen from Homer Spit
</t>
        </r>
      </text>
    </comment>
    <comment ref="Y154" authorId="0" shapeId="0" xr:uid="{00000000-0006-0000-0600-000004000000}">
      <text>
        <r>
          <rPr>
            <sz val="9"/>
            <color indexed="81"/>
            <rFont val="Tahoma"/>
            <family val="2"/>
          </rPr>
          <t xml:space="preserve">Seen from Homer Spit
</t>
        </r>
      </text>
    </comment>
    <comment ref="AA154" authorId="0" shapeId="0" xr:uid="{00000000-0006-0000-0600-000005000000}">
      <text>
        <r>
          <rPr>
            <sz val="9"/>
            <color indexed="81"/>
            <rFont val="Tahoma"/>
            <family val="2"/>
          </rPr>
          <t xml:space="preserve">Seen from Homer Spit
</t>
        </r>
      </text>
    </comment>
    <comment ref="U165" authorId="0" shapeId="0" xr:uid="{00000000-0006-0000-0600-000006000000}">
      <text>
        <r>
          <rPr>
            <sz val="9"/>
            <color indexed="81"/>
            <rFont val="Tahoma"/>
            <family val="2"/>
          </rPr>
          <t xml:space="preserve">Seen from Homer Spit
</t>
        </r>
      </text>
    </comment>
    <comment ref="Y165" authorId="0" shapeId="0" xr:uid="{00000000-0006-0000-0600-000007000000}">
      <text>
        <r>
          <rPr>
            <sz val="9"/>
            <color indexed="81"/>
            <rFont val="Tahoma"/>
            <family val="2"/>
          </rPr>
          <t xml:space="preserve">
Seen from Homer Spit
</t>
        </r>
      </text>
    </comment>
    <comment ref="T203" authorId="0" shapeId="0" xr:uid="{00000000-0006-0000-0600-000008000000}">
      <text>
        <r>
          <rPr>
            <sz val="9"/>
            <color indexed="81"/>
            <rFont val="Tahoma"/>
            <family val="2"/>
          </rPr>
          <t xml:space="preserve">All observations except Surfbird were at the Homer Spit. The Surfbird was at Mud Bay/Mariners Park
</t>
        </r>
      </text>
    </comment>
    <comment ref="U203" authorId="0" shapeId="0" xr:uid="{00000000-0006-0000-0600-000009000000}">
      <text>
        <r>
          <rPr>
            <sz val="9"/>
            <color indexed="81"/>
            <rFont val="Tahoma"/>
            <family val="2"/>
          </rPr>
          <t xml:space="preserve">All observations except Surfbird were at the Homer Spit. The Surfbird was at Mud Bay/Mariners Park
</t>
        </r>
      </text>
    </comment>
    <comment ref="V203" authorId="0" shapeId="0" xr:uid="{00000000-0006-0000-0600-00000A000000}">
      <text>
        <r>
          <rPr>
            <sz val="9"/>
            <color indexed="81"/>
            <rFont val="Tahoma"/>
            <family val="2"/>
          </rPr>
          <t xml:space="preserve">All observations except Surfbird were at the Homer Spit. The Surfbird was at Mud Bay/Mariners Park
</t>
        </r>
      </text>
    </comment>
    <comment ref="W203" authorId="0" shapeId="0" xr:uid="{00000000-0006-0000-0600-00000B000000}">
      <text>
        <r>
          <rPr>
            <sz val="9"/>
            <color indexed="81"/>
            <rFont val="Tahoma"/>
            <family val="2"/>
          </rPr>
          <t xml:space="preserve">All observations except Surfbird were at the Homer Spit. The Surfbird was at Mud Bay/Mariners Park
</t>
        </r>
      </text>
    </comment>
    <comment ref="X203" authorId="0" shapeId="0" xr:uid="{00000000-0006-0000-0600-00000C000000}">
      <text>
        <r>
          <rPr>
            <sz val="9"/>
            <color indexed="81"/>
            <rFont val="Tahoma"/>
            <family val="2"/>
          </rPr>
          <t xml:space="preserve">All observations except Surfbird were at the Homer Spit. The Surfbird was at Mud Bay/Mariners Park
</t>
        </r>
      </text>
    </comment>
    <comment ref="Y203" authorId="0" shapeId="0" xr:uid="{00000000-0006-0000-0600-00000D000000}">
      <text>
        <r>
          <rPr>
            <sz val="9"/>
            <color indexed="81"/>
            <rFont val="Tahoma"/>
            <family val="2"/>
          </rPr>
          <t xml:space="preserve">All observations except Surfbird were at the Homer Spit. The Surfbird was at Mud Bay/Mariners Park
</t>
        </r>
      </text>
    </comment>
    <comment ref="Z203" authorId="0" shapeId="0" xr:uid="{00000000-0006-0000-0600-00000E000000}">
      <text>
        <r>
          <rPr>
            <sz val="9"/>
            <color indexed="81"/>
            <rFont val="Tahoma"/>
            <family val="2"/>
          </rPr>
          <t xml:space="preserve">All observations except Surfbird were at the Homer Spit. The Surfbird was at Mud Bay/Mariners Park
</t>
        </r>
      </text>
    </comment>
    <comment ref="AA203" authorId="0" shapeId="0" xr:uid="{00000000-0006-0000-0600-00000F000000}">
      <text>
        <r>
          <rPr>
            <sz val="9"/>
            <color indexed="81"/>
            <rFont val="Tahoma"/>
            <family val="2"/>
          </rPr>
          <t xml:space="preserve">All observations except Surfbird were at the Homer Spit. The Surfbird was at Mud Bay/Mariners Park
</t>
        </r>
      </text>
    </comment>
    <comment ref="AB203" authorId="0" shapeId="0" xr:uid="{00000000-0006-0000-0600-000010000000}">
      <text>
        <r>
          <rPr>
            <sz val="9"/>
            <color indexed="81"/>
            <rFont val="Tahoma"/>
            <family val="2"/>
          </rPr>
          <t xml:space="preserve">All observations except Surfbird were at the Homer Spit. The Surfbird was at Mud Bay/Mariners Park
</t>
        </r>
      </text>
    </comment>
    <comment ref="G207" authorId="0" shapeId="0" xr:uid="{00000000-0006-0000-0600-000011000000}">
      <text>
        <r>
          <rPr>
            <sz val="9"/>
            <color indexed="81"/>
            <rFont val="Tahoma"/>
            <family val="2"/>
          </rPr>
          <t xml:space="preserve">Seen at boat harbor
</t>
        </r>
      </text>
    </comment>
    <comment ref="O216" authorId="0" shapeId="0" xr:uid="{00000000-0006-0000-0600-000012000000}">
      <text>
        <r>
          <rPr>
            <sz val="9"/>
            <color indexed="81"/>
            <rFont val="Tahoma"/>
            <family val="2"/>
          </rPr>
          <t xml:space="preserve">Seen at Homer Spit
</t>
        </r>
      </text>
    </comment>
    <comment ref="A229" authorId="0" shapeId="0" xr:uid="{00000000-0006-0000-0600-000013000000}">
      <text>
        <r>
          <rPr>
            <sz val="9"/>
            <color indexed="81"/>
            <rFont val="Tahoma"/>
            <family val="2"/>
          </rPr>
          <t xml:space="preserve">All observations are from the Homer Spit except for all the Surfbird observations, which are from Mud Bay/Mariners Park and also the 5/8 Lesser Yellowlegs and Solitary Sandpiper.
</t>
        </r>
      </text>
    </comment>
  </commentList>
</comments>
</file>

<file path=xl/sharedStrings.xml><?xml version="1.0" encoding="utf-8"?>
<sst xmlns="http://schemas.openxmlformats.org/spreadsheetml/2006/main" count="5616" uniqueCount="319">
  <si>
    <t>Kachemak Bay Birders</t>
  </si>
  <si>
    <t>Semipalmated Plover</t>
  </si>
  <si>
    <t>Black-bellied Plover</t>
  </si>
  <si>
    <t>Greater Yellowlegs</t>
  </si>
  <si>
    <t>Lesser Yellowlegs</t>
  </si>
  <si>
    <t>Yellowlegs spp.</t>
  </si>
  <si>
    <t>Spotted Sandpiper</t>
  </si>
  <si>
    <t>Whimbrel</t>
  </si>
  <si>
    <t>Wandering Tattler</t>
  </si>
  <si>
    <t xml:space="preserve">Surfbird </t>
  </si>
  <si>
    <t xml:space="preserve">Black Turnstone </t>
  </si>
  <si>
    <t>Western Sandpiper</t>
  </si>
  <si>
    <t>Least Sandpiper</t>
  </si>
  <si>
    <t>Pectoral Sandpiper</t>
  </si>
  <si>
    <t>Dunlin</t>
  </si>
  <si>
    <t>Short-billed Dowitcher</t>
  </si>
  <si>
    <t>Wilson’s Snipe</t>
  </si>
  <si>
    <t>Red-necked Phalarope</t>
  </si>
  <si>
    <t>LESA/WESA/SESA</t>
  </si>
  <si>
    <t>SPECIES</t>
  </si>
  <si>
    <t>April</t>
  </si>
  <si>
    <t>May</t>
  </si>
  <si>
    <r>
      <t xml:space="preserve">SITE : </t>
    </r>
    <r>
      <rPr>
        <b/>
        <sz val="11"/>
        <color indexed="8"/>
        <rFont val="Calibri"/>
        <family val="2"/>
      </rPr>
      <t>Mud Bay</t>
    </r>
  </si>
  <si>
    <t>Other</t>
  </si>
  <si>
    <t>Total</t>
  </si>
  <si>
    <r>
      <t xml:space="preserve">SITE : </t>
    </r>
    <r>
      <rPr>
        <b/>
        <sz val="11"/>
        <color indexed="8"/>
        <rFont val="Calibri"/>
        <family val="2"/>
      </rPr>
      <t>Mid-Spit</t>
    </r>
  </si>
  <si>
    <r>
      <t xml:space="preserve">SITE : </t>
    </r>
    <r>
      <rPr>
        <b/>
        <sz val="11"/>
        <color indexed="8"/>
        <rFont val="Calibri"/>
        <family val="2"/>
      </rPr>
      <t>Outer Spit</t>
    </r>
  </si>
  <si>
    <r>
      <t>SITE :</t>
    </r>
    <r>
      <rPr>
        <b/>
        <sz val="11"/>
        <color indexed="8"/>
        <rFont val="Calibri"/>
        <family val="2"/>
      </rPr>
      <t xml:space="preserve"> Beluga Slough</t>
    </r>
  </si>
  <si>
    <r>
      <t xml:space="preserve">SITE : </t>
    </r>
    <r>
      <rPr>
        <b/>
        <sz val="11"/>
        <color indexed="8"/>
        <rFont val="Calibri"/>
        <family val="2"/>
      </rPr>
      <t>Islands and Islets</t>
    </r>
  </si>
  <si>
    <t xml:space="preserve"> </t>
  </si>
  <si>
    <t>Stationary Count</t>
  </si>
  <si>
    <t>Travelling Count</t>
  </si>
  <si>
    <t>Semipalmated Sandpiper</t>
  </si>
  <si>
    <r>
      <t xml:space="preserve">SITE : </t>
    </r>
    <r>
      <rPr>
        <b/>
        <sz val="11"/>
        <color indexed="8"/>
        <rFont val="Calibri"/>
        <family val="2"/>
      </rPr>
      <t>Mariner Park Lagoon</t>
    </r>
  </si>
  <si>
    <t>Mud Bay</t>
  </si>
  <si>
    <t>Mariner Park Lagoon</t>
  </si>
  <si>
    <t>Outer Spit</t>
  </si>
  <si>
    <t>Beluga Slough</t>
  </si>
  <si>
    <t>Islands and Islets</t>
  </si>
  <si>
    <t>Species</t>
  </si>
  <si>
    <t>Rock Sandpiper</t>
  </si>
  <si>
    <t>Pacific Golden Plover</t>
  </si>
  <si>
    <t>Marbled Godwit</t>
  </si>
  <si>
    <t>Black Oystercatcher</t>
  </si>
  <si>
    <t>Ruddy Turnstone</t>
  </si>
  <si>
    <t>American Golden-Plover</t>
  </si>
  <si>
    <t>Sanderling</t>
  </si>
  <si>
    <t>Dowitcher sp.</t>
  </si>
  <si>
    <t>Yellowlegs sp.</t>
  </si>
  <si>
    <t>Killdeer</t>
  </si>
  <si>
    <t>Bar-tailed Godwit</t>
  </si>
  <si>
    <t>Hudsonian Godwit</t>
  </si>
  <si>
    <t>Baird's Sandpiper</t>
  </si>
  <si>
    <t>Red Knot</t>
  </si>
  <si>
    <t>Long-billed Dowitcher</t>
  </si>
  <si>
    <t>Red Phalarope</t>
  </si>
  <si>
    <t>SITE : Homer Spit and Adjacent Waters</t>
  </si>
  <si>
    <t>Total Individuals</t>
  </si>
  <si>
    <t xml:space="preserve">     Index:</t>
  </si>
  <si>
    <t>Multiyear Data</t>
  </si>
  <si>
    <t>Sorted by average abundance</t>
  </si>
  <si>
    <t>Average</t>
  </si>
  <si>
    <t xml:space="preserve">Sorted by abundance </t>
  </si>
  <si>
    <t>Sorted by abundance</t>
  </si>
  <si>
    <t>All Sites</t>
  </si>
  <si>
    <t xml:space="preserve">Total Species </t>
  </si>
  <si>
    <t xml:space="preserve"> Year:  2009</t>
  </si>
  <si>
    <t>Year: 2010</t>
  </si>
  <si>
    <t>Year: 2011</t>
  </si>
  <si>
    <t>Kachemak Bay Shorebird Monitoring Project</t>
  </si>
  <si>
    <t>Homer</t>
  </si>
  <si>
    <t>Spit</t>
  </si>
  <si>
    <t>Dowitcher spp.</t>
  </si>
  <si>
    <t>Year</t>
  </si>
  <si>
    <t>George West data sorted by year and then by species and date starting with most abundant species.  Years with few reports were left out.</t>
  </si>
  <si>
    <t>Observations from other than Mud Bay or Mariners park are noted with a comment (red tab).</t>
  </si>
  <si>
    <t>Mud Bay/Mariner Park</t>
  </si>
  <si>
    <t>Surfbird</t>
  </si>
  <si>
    <t>Black Turnstone</t>
  </si>
  <si>
    <t>Wilson's Snipe</t>
  </si>
  <si>
    <t>Mud Bay/Mariner Park/Spit</t>
  </si>
  <si>
    <t>Bristle-thighed Curlew</t>
  </si>
  <si>
    <t>Pacific Golden-Plover</t>
  </si>
  <si>
    <t>Solitary Sandpiper</t>
  </si>
  <si>
    <t>Mud Bay/Mariner Pk</t>
  </si>
  <si>
    <t>5/21/989</t>
  </si>
  <si>
    <t>Mud Bay/Mariner Pk/Spit</t>
  </si>
  <si>
    <t>Data only for dates between April 26 and may 21.</t>
  </si>
  <si>
    <t>George West Data</t>
  </si>
  <si>
    <t>Kachemak Bay Birders 2009 Shorebird Survey</t>
  </si>
  <si>
    <t xml:space="preserve">American Golden-Plover </t>
  </si>
  <si>
    <t>Kachemak Bay Birders 2010 Shorebird Survey</t>
  </si>
  <si>
    <t>Killdeer (R)</t>
  </si>
  <si>
    <t>American Golden-Plover (U)</t>
  </si>
  <si>
    <t>Pacific Golden Plover (U)</t>
  </si>
  <si>
    <t>Black Oystercatcher (U)</t>
  </si>
  <si>
    <t>Bar-tailed Godwit (U)</t>
  </si>
  <si>
    <t>Hudsonian Godwit (U)</t>
  </si>
  <si>
    <t>Marbled Godwit (U)</t>
  </si>
  <si>
    <t>Ruddy Turnstone (U)</t>
  </si>
  <si>
    <t>Sanderling (U)</t>
  </si>
  <si>
    <t>Rock Sandpiper (U)</t>
  </si>
  <si>
    <t>Baird's Sandpiper (R)</t>
  </si>
  <si>
    <t>Red Knot (U)</t>
  </si>
  <si>
    <t>Long-billed Dowitcher (U)</t>
  </si>
  <si>
    <t>Red Phalarope (R)</t>
  </si>
  <si>
    <r>
      <t xml:space="preserve">SITE : </t>
    </r>
    <r>
      <rPr>
        <b/>
        <sz val="11"/>
        <color indexed="8"/>
        <rFont val="Calibri"/>
        <family val="2"/>
      </rPr>
      <t>Kachemak Bay Summary (all sites)</t>
    </r>
  </si>
  <si>
    <t>Kachemak Bay Shorebird Monitoring Project Data for Dates Matching West Data</t>
  </si>
  <si>
    <r>
      <t xml:space="preserve">SITE : </t>
    </r>
    <r>
      <rPr>
        <b/>
        <sz val="11"/>
        <color indexed="8"/>
        <rFont val="Calibri"/>
        <family val="2"/>
      </rPr>
      <t xml:space="preserve">Only Four </t>
    </r>
    <r>
      <rPr>
        <b/>
        <sz val="11"/>
        <color indexed="8"/>
        <rFont val="Calibri"/>
        <family val="2"/>
      </rPr>
      <t>Homer Spit Sites</t>
    </r>
  </si>
  <si>
    <t xml:space="preserve">Kachemak </t>
  </si>
  <si>
    <t>Bay</t>
  </si>
  <si>
    <t>SITE : Kachemak Bay Summary (all sites)</t>
  </si>
  <si>
    <t>SITE : Homer Spit (Four Sites) for Comparison With West Data</t>
  </si>
  <si>
    <t>SITE : Homer Spit (all 4 sites)</t>
  </si>
  <si>
    <t>Kachemak Bay Birders 2011 Shorebird Survey</t>
  </si>
  <si>
    <t>Spit Sites</t>
  </si>
  <si>
    <t>Summary of George West Data</t>
  </si>
  <si>
    <t>George West Data Used for Comparison;  Based on Every Fifth Day.</t>
  </si>
  <si>
    <t>Total Individual birds</t>
  </si>
  <si>
    <t>Total Species</t>
  </si>
  <si>
    <t># of species</t>
  </si>
  <si>
    <t>West report</t>
  </si>
  <si>
    <t>Year: 2012</t>
  </si>
  <si>
    <t>Homer Spit</t>
  </si>
  <si>
    <t>Beluga</t>
  </si>
  <si>
    <t xml:space="preserve">Islands </t>
  </si>
  <si>
    <t>Sites</t>
  </si>
  <si>
    <t>Slough</t>
  </si>
  <si>
    <t>&amp; Islets</t>
  </si>
  <si>
    <t>Kachemak Bay Birders 2012 Shorebird Survey</t>
  </si>
  <si>
    <t>West's Count Data</t>
  </si>
  <si>
    <t>KBB Count Data</t>
  </si>
  <si>
    <t>SITE : Anchor River</t>
  </si>
  <si>
    <t>Other;  Plover sp.</t>
  </si>
  <si>
    <t>#</t>
  </si>
  <si>
    <t>Totals</t>
  </si>
  <si>
    <t xml:space="preserve">Killdeer </t>
  </si>
  <si>
    <t xml:space="preserve">LESA/WESA/SESA </t>
  </si>
  <si>
    <t>Data from the Anchor River and Kasilof River</t>
  </si>
  <si>
    <t>SITE : Kasilof  River</t>
  </si>
  <si>
    <t xml:space="preserve">     Sheet 1 - Homer Spit area shorebird observations based on protocol</t>
  </si>
  <si>
    <t xml:space="preserve">Deleted from tables below are species not seen and comments. </t>
  </si>
  <si>
    <t>Other;  Bristle-thighed Curlew</t>
  </si>
  <si>
    <t xml:space="preserve">Sorted according to All Sites abundance. </t>
  </si>
  <si>
    <t>SITE : Kasilof River</t>
  </si>
  <si>
    <t>Year: 2013</t>
  </si>
  <si>
    <t># of Sp.</t>
  </si>
  <si>
    <t>All Homer Spit area Sites</t>
  </si>
  <si>
    <t>Kachemak Bay Birders 2013 Shorebird Survey</t>
  </si>
  <si>
    <t>2014 Shorebird Monitoring Project</t>
  </si>
  <si>
    <t>Year: 2014</t>
  </si>
  <si>
    <t>2013 Shorebird Monitoring Project</t>
  </si>
  <si>
    <t xml:space="preserve">To avoid double counting with flocks of shorebirds that may have left nearby Homer Spit, monitoring at the Anchor River followed the </t>
  </si>
  <si>
    <t xml:space="preserve">same protocol as used at the Homer Spit. </t>
  </si>
  <si>
    <t>Plover sp.</t>
  </si>
  <si>
    <t xml:space="preserve">Monitoring at the Kasilof River followed a different protocol.  There were also nine monitoring dates, but not with equal intervals.  </t>
  </si>
  <si>
    <t xml:space="preserve">Due to limited visibility at high tide, monitoring began as the rising tide reached the half-way point between high and low tides. </t>
  </si>
  <si>
    <t>`</t>
  </si>
  <si>
    <t>2015 Shorebird Monitoring Project</t>
  </si>
  <si>
    <t>Tide data is taken from the Seldovia tide tables.</t>
  </si>
  <si>
    <t>Weather data is based on NOAA Homer Airport reports (http://w1.weather.gov/obhistory/PAHO.html)</t>
  </si>
  <si>
    <t>Mid-Spit</t>
  </si>
  <si>
    <t>LB = Laura Burke</t>
  </si>
  <si>
    <t>TB = Toby Burke</t>
  </si>
  <si>
    <t>Year: 2015</t>
  </si>
  <si>
    <t>West's data for 1987 and 1988 was not sufficient enough to include in this comparison.</t>
  </si>
  <si>
    <t>Data from West's monitoring is based on five day intervals starting from April 26 from 1986-1994.</t>
  </si>
  <si>
    <t>2016 Shorebird Monitoring Project</t>
  </si>
  <si>
    <t>Year: 2016</t>
  </si>
  <si>
    <t>SITE : Homer Spit Sites</t>
  </si>
  <si>
    <t>Multiyear Data for Anchor River and Kasilof River</t>
  </si>
  <si>
    <t>2017 Shorebird Monitoring Project</t>
  </si>
  <si>
    <t>2017  Shorebird Monitoring Project</t>
  </si>
  <si>
    <t xml:space="preserve">     Sheet 2 - Anchor and Kasilof Rivers shorebird observations based on protocol.</t>
  </si>
  <si>
    <t>Year: 2017</t>
  </si>
  <si>
    <t>Avr.</t>
  </si>
  <si>
    <t>Supplemental Data</t>
  </si>
  <si>
    <t>2018 Shorebird Monitoring Project</t>
  </si>
  <si>
    <t>2018  Shorebird Monitoring Project</t>
  </si>
  <si>
    <t>Year: 2018</t>
  </si>
  <si>
    <t>Kachemak Bay Birders 2014 Shorebird Survey</t>
  </si>
  <si>
    <t>Kachemak Bay Birders 2015 Shorebird Survey</t>
  </si>
  <si>
    <t>Kachemak Bay Birders 2016 Shorebird Survey</t>
  </si>
  <si>
    <t>Kachemak Bay Birders 2017 Shorebird Survey</t>
  </si>
  <si>
    <t>Kachemak Bay Birders 2018 Shorebird Survey</t>
  </si>
  <si>
    <t>The base date for KBB monitoring is the Monday after the shorebird festival and then adding or subtracting 5 days from that date.</t>
  </si>
  <si>
    <t>2019 Shorebird Monitoring Project</t>
  </si>
  <si>
    <t>2019  Shorebird Monitoring Project</t>
  </si>
  <si>
    <t>Year: 2019</t>
  </si>
  <si>
    <t>Ratio</t>
  </si>
  <si>
    <t>2020 Shorebird Monitoring Project</t>
  </si>
  <si>
    <t>2020  Shorebird Monitoring Project</t>
  </si>
  <si>
    <t xml:space="preserve">Deleted from table below are species not seen and notes. </t>
  </si>
  <si>
    <t>The site cell for each spreadsheet includes a note (red flag) that has a  description of the site.</t>
  </si>
  <si>
    <t xml:space="preserve">The date cell for Homer Spit and Adjacent Waters has a note (red flag) that gives survey time, duration, and tide as well as weather conditions. </t>
  </si>
  <si>
    <t>The date cell for each site spreadsheet has a note (red flag that lists monitors for that site and date.</t>
  </si>
  <si>
    <t xml:space="preserve">Deleted from tables below are species not seen and notes. </t>
  </si>
  <si>
    <t>Year 2020</t>
  </si>
  <si>
    <t>Not including a couple of Spotted Sandpiper</t>
  </si>
  <si>
    <t>godwit sp.</t>
  </si>
  <si>
    <t>2021 Shorebird Monitoring Project</t>
  </si>
  <si>
    <t>Godwit sp.</t>
  </si>
  <si>
    <t xml:space="preserve">The Homer Spit and Adjacent Waters table provides a summation for all six monitoring sites.  </t>
  </si>
  <si>
    <t xml:space="preserve">Total </t>
  </si>
  <si>
    <t>Year 2021</t>
  </si>
  <si>
    <t>Supplemental data</t>
  </si>
  <si>
    <t>2021  Shorebird Monitoring Project</t>
  </si>
  <si>
    <t xml:space="preserve">To compensate, the tables below compare KBB's data to every fifth day of West's data from 1986-1994, starting with April 25. Since KBB monitors for a longer period each spring then West did, this results in using only six of KBB's nine monitoring days. </t>
  </si>
  <si>
    <t>Tables below give the count and date for each year.</t>
  </si>
  <si>
    <t>Note that data for the number of KBB monitoring days is 6 (not 9) in order to match West'sdata.</t>
  </si>
  <si>
    <t>Other;  e.g. Bristle-thighed Curlew</t>
  </si>
  <si>
    <t>2022 Shorebird Monitoring Project</t>
  </si>
  <si>
    <t>LESA/WESA/SESA (peeps)</t>
  </si>
  <si>
    <t>Rare; Solitary Sandpiper</t>
  </si>
  <si>
    <t>Comparing total counts for all sites</t>
  </si>
  <si>
    <t>Year 2022</t>
  </si>
  <si>
    <t># of sp</t>
  </si>
  <si>
    <t xml:space="preserve"> #1</t>
  </si>
  <si>
    <t>#2</t>
  </si>
  <si>
    <t>#3</t>
  </si>
  <si>
    <t>#4</t>
  </si>
  <si>
    <t>#5</t>
  </si>
  <si>
    <t>#6</t>
  </si>
  <si>
    <t>#7</t>
  </si>
  <si>
    <t>#8</t>
  </si>
  <si>
    <t>#9</t>
  </si>
  <si>
    <t>Session</t>
  </si>
  <si>
    <t>Plovers</t>
  </si>
  <si>
    <t>Semipalmated Plover Average</t>
  </si>
  <si>
    <t>Pacific Golden Plover Average</t>
  </si>
  <si>
    <t>Black-bellied Plover Average</t>
  </si>
  <si>
    <t>Greater/Lesser Yellowlegs</t>
  </si>
  <si>
    <t>Tringa</t>
  </si>
  <si>
    <t xml:space="preserve">Dunlin </t>
  </si>
  <si>
    <t>Calidris</t>
  </si>
  <si>
    <t>All Shorebirds</t>
  </si>
  <si>
    <t>2023 Shorebird Monitoring Project</t>
  </si>
  <si>
    <t>Black-bellied/Golden Plover</t>
  </si>
  <si>
    <t># of sp.</t>
  </si>
  <si>
    <t>.</t>
  </si>
  <si>
    <t>Totals for all Kachemak Bay sites.</t>
  </si>
  <si>
    <t xml:space="preserve">Total counts for all Kachemak Bay sites. </t>
  </si>
  <si>
    <t>Observer Key:</t>
  </si>
  <si>
    <t>Year 2023</t>
  </si>
  <si>
    <t>Since KBB's schedule for counts is based around the Kachemak Bay Shorebird Festival (following Monday) the base date changes each year.</t>
  </si>
  <si>
    <t>2024 Shorebird Monitoring Project</t>
  </si>
  <si>
    <t>Year 2024</t>
  </si>
  <si>
    <t>Greater Yellowlegs Average</t>
  </si>
  <si>
    <t>Lesser Yellowlegs Average</t>
  </si>
  <si>
    <t>Greater/Lesser Yellowlegs Av.</t>
  </si>
  <si>
    <t>Wandering Tattler Average</t>
  </si>
  <si>
    <t>Western Sandpiper Average</t>
  </si>
  <si>
    <t>Least Sandpiper Average</t>
  </si>
  <si>
    <t>Dunlin Average</t>
  </si>
  <si>
    <t>LESA/WESA/SESA Av.</t>
  </si>
  <si>
    <t xml:space="preserve">Peep Sp. </t>
  </si>
  <si>
    <t>XA = Xavier Burke</t>
  </si>
  <si>
    <t>JL = James Levison</t>
  </si>
  <si>
    <t>SD= Sam Darmstadt</t>
  </si>
  <si>
    <t>Summary from 2013-2024</t>
  </si>
  <si>
    <t>Comparison of Six Days of West Shorebird Data (1986-1994) to Six Comparable days of Kachemak Bay Birders Data (2009-2024) for Homer Spit sites.</t>
  </si>
  <si>
    <t>Bristle-tighed Curlew</t>
  </si>
  <si>
    <t>Comparison of West Shorebird Data (1986-1994) to Kachemak Bay Birders Data (2009-2024) for all Kachemak Bay sites</t>
  </si>
  <si>
    <t>Surfbird/Black Turnstone</t>
  </si>
  <si>
    <t>Surfbird Avr.</t>
  </si>
  <si>
    <t>Black Turnstone Avr</t>
  </si>
  <si>
    <t>2025 Shorebird Monitoring Project</t>
  </si>
  <si>
    <t>2025 Shorebird Monitoring Results for Homer Spit Sites Based on Protocol</t>
  </si>
  <si>
    <t xml:space="preserve">Below are the 2025 Kachemak Bay Birders counts for shorebirds that migrated through the Homer Spit area between April 12 and May 22. </t>
  </si>
  <si>
    <t xml:space="preserve">This is the thirteenth year of monitoring the spring shorebird migration at the Anchor River and Kasilof River.  </t>
  </si>
  <si>
    <t xml:space="preserve">To minimize double counts, monitoring occurred at the same time as the Homer Spit. </t>
  </si>
  <si>
    <t>2025 SPRING - KASILOF RIVER MOUTH SHOREBIRD SURVEY</t>
  </si>
  <si>
    <t>SURVEY TIMES BASED ON INTERTIDAL MUDFLATS BEING COMPLETELY COVERED BY THE INCOMING TIDE AT +14.0 FEET AT CAPE KASILOF</t>
  </si>
  <si>
    <t>Date</t>
  </si>
  <si>
    <t>Time (24 HR)</t>
  </si>
  <si>
    <t>1335-1505</t>
  </si>
  <si>
    <t>1635-1805</t>
  </si>
  <si>
    <t>0930-1100</t>
  </si>
  <si>
    <t>1310-1440</t>
  </si>
  <si>
    <t>1505-1635</t>
  </si>
  <si>
    <t>1800-1930</t>
  </si>
  <si>
    <t>1925-2055</t>
  </si>
  <si>
    <t>0830-100</t>
  </si>
  <si>
    <t>0950-1120</t>
  </si>
  <si>
    <t>1115-1245</t>
  </si>
  <si>
    <t>1150-1320</t>
  </si>
  <si>
    <t>1230-1400</t>
  </si>
  <si>
    <t>1300-1430</t>
  </si>
  <si>
    <t>1850-2020</t>
  </si>
  <si>
    <t>1410-1540</t>
  </si>
  <si>
    <t>1600-1730</t>
  </si>
  <si>
    <t>1640-1820</t>
  </si>
  <si>
    <t>1725-1855</t>
  </si>
  <si>
    <t>0650-0820</t>
  </si>
  <si>
    <t>1000-1140</t>
  </si>
  <si>
    <t>Observers</t>
  </si>
  <si>
    <t>LB, TB</t>
  </si>
  <si>
    <t>LB, TB, JL</t>
  </si>
  <si>
    <t>NO SHOREBIRDS OBSERVED</t>
  </si>
  <si>
    <t>SITE : Homer Spit and Adjacent Waters (Beluga Slough and Islands)</t>
  </si>
  <si>
    <t>SITE : Homer Spit (all 4 sites done by George West)</t>
  </si>
  <si>
    <t>Total Minus Dounle Counts</t>
  </si>
  <si>
    <t>Total With Double Counts</t>
  </si>
  <si>
    <t xml:space="preserve">Double Count </t>
  </si>
  <si>
    <t>This spreadsheet has 20 monitoring days; 9 following protocol. The rest provide supplemnetal data.</t>
  </si>
  <si>
    <t>This spreadsheet has observations for just the 9 scheduled monitoring days.</t>
  </si>
  <si>
    <t>Species not seen during protocol days  have been deleted.</t>
  </si>
  <si>
    <t>Year 2025</t>
  </si>
  <si>
    <t>2009-2025 Kachemak Bay Shorebird Count</t>
  </si>
  <si>
    <t>Notes</t>
  </si>
  <si>
    <t>Black Oystercatchers nest in the Kachmemak Bay area. Consequently,the same ones wil often be counted on more than one session.</t>
  </si>
  <si>
    <t>Summary from 2013-2025</t>
  </si>
  <si>
    <t xml:space="preserve">     Sheet 4 -Arrivals and Departures</t>
  </si>
  <si>
    <t xml:space="preserve">     Sheet 3 -  Homer Spit All Years</t>
  </si>
  <si>
    <t xml:space="preserve">     Sheet 5 - Anchor-Kasilof All Years</t>
  </si>
  <si>
    <t xml:space="preserve">     Sheet 6 - Historic Comparisons with George West data</t>
  </si>
  <si>
    <t xml:space="preserve">This sheet attempts to make a more direct comparison between West's data and KBB data. Since West monitored every day during the peak of the migration and KBB protocol is to monitor every five days, adjustments are needed. </t>
  </si>
  <si>
    <r>
      <t xml:space="preserve">In Kachemak Bay, shorebirds in the </t>
    </r>
    <r>
      <rPr>
        <i/>
        <sz val="11"/>
        <color theme="1"/>
        <rFont val="Calibri"/>
        <family val="2"/>
        <scheme val="minor"/>
      </rPr>
      <t>Calidris</t>
    </r>
    <r>
      <rPr>
        <sz val="11"/>
        <color theme="1"/>
        <rFont val="Calibri"/>
        <family val="2"/>
        <scheme val="minor"/>
      </rPr>
      <t xml:space="preserve"> genus are not only the most numerous, but tend to stopover for the shortest period of time (a tide or two).  West's daily count may have some double-counting, but KBB's count every five days misses birds that come and go between counts.</t>
    </r>
  </si>
  <si>
    <t>See graph at far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</si>
</sst>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409]General"/>
    <numFmt numFmtId="167" formatCode="_(* #,##0.0000_);_(* \(#,##0.0000\);_(* &quot;-&quot;??_);_(@_)"/>
  </numFmts>
  <fonts count="26" x14ac:knownFonts="1">
    <font>
      <sz val="11"/>
      <color theme="1"/>
      <name val="Calibri"/>
      <family val="2"/>
      <scheme val="minor"/>
    </font>
    <font>
      <b/>
      <sz val="11"/>
      <color indexed="8"/>
      <name val="Calibri"/>
      <family val="2"/>
    </font>
    <font>
      <sz val="9"/>
      <color indexed="81"/>
      <name val="Tahoma"/>
      <family val="2"/>
    </font>
    <font>
      <b/>
      <sz val="10"/>
      <color indexed="8"/>
      <name val="Arial"/>
      <family val="2"/>
    </font>
    <font>
      <sz val="10"/>
      <color indexed="8"/>
      <name val="Arial"/>
      <family val="2"/>
    </font>
    <font>
      <sz val="10"/>
      <color indexed="8"/>
      <name val="Arial"/>
      <family val="2"/>
    </font>
    <font>
      <sz val="11"/>
      <color theme="1"/>
      <name val="Calibri"/>
      <family val="2"/>
      <scheme val="minor"/>
    </font>
    <font>
      <b/>
      <sz val="11"/>
      <color theme="1"/>
      <name val="Calibri"/>
      <family val="2"/>
      <scheme val="minor"/>
    </font>
    <font>
      <b/>
      <sz val="11"/>
      <name val="Calibri"/>
      <family val="2"/>
      <scheme val="minor"/>
    </font>
    <font>
      <b/>
      <sz val="9"/>
      <color theme="1"/>
      <name val="Arial"/>
      <family val="2"/>
    </font>
    <font>
      <sz val="11"/>
      <name val="Calibri"/>
      <family val="2"/>
      <scheme val="minor"/>
    </font>
    <font>
      <b/>
      <sz val="12"/>
      <color theme="1"/>
      <name val="Times New Roman"/>
      <family val="1"/>
    </font>
    <font>
      <sz val="12"/>
      <color theme="1"/>
      <name val="Times New Roman"/>
      <family val="1"/>
    </font>
    <font>
      <sz val="11"/>
      <color indexed="81"/>
      <name val="Tahoma"/>
      <family val="2"/>
    </font>
    <font>
      <sz val="9"/>
      <color theme="1"/>
      <name val="Arial"/>
      <family val="2"/>
    </font>
    <font>
      <sz val="11"/>
      <color rgb="FF000000"/>
      <name val="Calibri"/>
      <family val="2"/>
    </font>
    <font>
      <sz val="12"/>
      <color rgb="FF000080"/>
      <name val="Times New Roman"/>
      <family val="1"/>
    </font>
    <font>
      <i/>
      <sz val="11"/>
      <color theme="1"/>
      <name val="Calibri"/>
      <family val="2"/>
      <scheme val="minor"/>
    </font>
    <font>
      <b/>
      <sz val="10"/>
      <color theme="1"/>
      <name val="Calibri"/>
      <family val="2"/>
      <scheme val="minor"/>
    </font>
    <font>
      <b/>
      <sz val="12"/>
      <color rgb="FF000000"/>
      <name val="Times New Roman"/>
      <family val="1"/>
    </font>
    <font>
      <sz val="12"/>
      <color rgb="FF000000"/>
      <name val="Times New Roman"/>
      <family val="1"/>
    </font>
    <font>
      <sz val="11"/>
      <color indexed="81"/>
      <name val="Tahoma"/>
      <charset val="1"/>
    </font>
    <font>
      <b/>
      <sz val="20"/>
      <color theme="1"/>
      <name val="Calibri"/>
      <family val="2"/>
      <scheme val="minor"/>
    </font>
    <font>
      <b/>
      <sz val="8"/>
      <color theme="1"/>
      <name val="Arial"/>
      <family val="2"/>
    </font>
    <font>
      <b/>
      <sz val="12"/>
      <color theme="1"/>
      <name val="Arial"/>
      <family val="2"/>
    </font>
    <font>
      <b/>
      <sz val="9"/>
      <name val="Arial"/>
      <family val="2"/>
    </font>
  </fonts>
  <fills count="7">
    <fill>
      <patternFill patternType="none"/>
    </fill>
    <fill>
      <patternFill patternType="gray125"/>
    </fill>
    <fill>
      <patternFill patternType="solid">
        <fgColor rgb="FFC0C0C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18">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22"/>
      </left>
      <right/>
      <top/>
      <bottom/>
      <diagonal/>
    </border>
    <border>
      <left/>
      <right style="thin">
        <color indexed="22"/>
      </right>
      <top/>
      <bottom/>
      <diagonal/>
    </border>
    <border>
      <left style="thin">
        <color indexed="22"/>
      </left>
      <right style="thin">
        <color indexed="22"/>
      </right>
      <top/>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auto="1"/>
      </top>
      <bottom/>
      <diagonal/>
    </border>
    <border>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indexed="22"/>
      </right>
      <top style="thin">
        <color indexed="22"/>
      </top>
      <bottom style="thin">
        <color indexed="22"/>
      </bottom>
      <diagonal/>
    </border>
    <border>
      <left/>
      <right style="thin">
        <color indexed="22"/>
      </right>
      <top/>
      <bottom style="thin">
        <color indexed="64"/>
      </bottom>
      <diagonal/>
    </border>
    <border>
      <left/>
      <right style="thin">
        <color indexed="64"/>
      </right>
      <top style="thin">
        <color indexed="64"/>
      </top>
      <bottom/>
      <diagonal/>
    </border>
    <border>
      <left/>
      <right style="thin">
        <color auto="1"/>
      </right>
      <top/>
      <bottom style="thin">
        <color indexed="64"/>
      </bottom>
      <diagonal/>
    </border>
    <border>
      <left/>
      <right/>
      <top style="thin">
        <color auto="1"/>
      </top>
      <bottom/>
      <diagonal/>
    </border>
    <border>
      <left/>
      <right/>
      <top style="thin">
        <color auto="1"/>
      </top>
      <bottom/>
      <diagonal/>
    </border>
    <border>
      <left/>
      <right style="thin">
        <color indexed="64"/>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right style="thin">
        <color auto="1"/>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auto="1"/>
      </top>
      <bottom/>
      <diagonal/>
    </border>
    <border>
      <left/>
      <right/>
      <top style="thin">
        <color auto="1"/>
      </top>
      <bottom/>
      <diagonal/>
    </border>
    <border>
      <left/>
      <right/>
      <top style="thin">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auto="1"/>
      </top>
      <bottom/>
      <diagonal/>
    </border>
    <border>
      <left/>
      <right style="thin">
        <color indexed="64"/>
      </right>
      <top style="thin">
        <color indexed="64"/>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medium">
        <color indexed="64"/>
      </right>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indexed="64"/>
      </right>
      <top style="thin">
        <color auto="1"/>
      </top>
      <bottom/>
      <diagonal/>
    </border>
    <border>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diagonal/>
    </border>
  </borders>
  <cellStyleXfs count="9">
    <xf numFmtId="0" fontId="0" fillId="0" borderId="0"/>
    <xf numFmtId="43" fontId="6" fillId="0" borderId="0" applyFont="0" applyFill="0" applyBorder="0" applyAlignment="0" applyProtection="0"/>
    <xf numFmtId="0" fontId="6" fillId="0" borderId="2"/>
    <xf numFmtId="0" fontId="6" fillId="0" borderId="3"/>
    <xf numFmtId="0" fontId="6" fillId="0" borderId="4"/>
    <xf numFmtId="9" fontId="6" fillId="0" borderId="0" applyFont="0" applyFill="0" applyBorder="0" applyAlignment="0" applyProtection="0"/>
    <xf numFmtId="0" fontId="6" fillId="0" borderId="11"/>
    <xf numFmtId="0" fontId="6" fillId="0" borderId="21"/>
    <xf numFmtId="166" fontId="15" fillId="0" borderId="0" applyBorder="0" applyProtection="0"/>
  </cellStyleXfs>
  <cellXfs count="344">
    <xf numFmtId="0" fontId="0" fillId="0" borderId="0" xfId="0"/>
    <xf numFmtId="0" fontId="7" fillId="0" borderId="0" xfId="0" applyFont="1"/>
    <xf numFmtId="0" fontId="6" fillId="0" borderId="3" xfId="3"/>
    <xf numFmtId="0" fontId="6" fillId="0" borderId="2" xfId="2"/>
    <xf numFmtId="0" fontId="6" fillId="0" borderId="2" xfId="3" applyBorder="1"/>
    <xf numFmtId="0" fontId="6" fillId="0" borderId="4" xfId="4"/>
    <xf numFmtId="0" fontId="6" fillId="0" borderId="2" xfId="2" applyAlignment="1">
      <alignment horizontal="right"/>
    </xf>
    <xf numFmtId="0" fontId="7" fillId="0" borderId="2" xfId="2" applyFont="1" applyAlignment="1">
      <alignment horizontal="center"/>
    </xf>
    <xf numFmtId="0" fontId="7" fillId="0" borderId="3" xfId="3" applyFont="1"/>
    <xf numFmtId="0" fontId="0" fillId="0" borderId="0" xfId="0" applyAlignment="1">
      <alignment horizontal="right"/>
    </xf>
    <xf numFmtId="16" fontId="0" fillId="0" borderId="0" xfId="0" applyNumberFormat="1"/>
    <xf numFmtId="164" fontId="0" fillId="0" borderId="0" xfId="0" applyNumberFormat="1"/>
    <xf numFmtId="0" fontId="0" fillId="0" borderId="0" xfId="0" applyAlignment="1">
      <alignment horizontal="left"/>
    </xf>
    <xf numFmtId="164" fontId="6" fillId="0" borderId="0" xfId="1" applyNumberFormat="1" applyFont="1" applyFill="1" applyBorder="1"/>
    <xf numFmtId="164" fontId="6" fillId="0" borderId="0" xfId="1" applyNumberFormat="1" applyBorder="1"/>
    <xf numFmtId="0" fontId="0" fillId="0" borderId="2" xfId="0" applyBorder="1" applyAlignment="1">
      <alignment horizontal="center"/>
    </xf>
    <xf numFmtId="164" fontId="6" fillId="0" borderId="6" xfId="1" applyNumberFormat="1" applyBorder="1"/>
    <xf numFmtId="164" fontId="6" fillId="0" borderId="0" xfId="1" applyNumberFormat="1" applyBorder="1" applyAlignment="1">
      <alignment horizontal="right"/>
    </xf>
    <xf numFmtId="164" fontId="6" fillId="0" borderId="6" xfId="1" applyNumberFormat="1" applyBorder="1" applyAlignment="1">
      <alignment horizontal="right"/>
    </xf>
    <xf numFmtId="0" fontId="7" fillId="0" borderId="4" xfId="4" applyFont="1"/>
    <xf numFmtId="0" fontId="7" fillId="0" borderId="0" xfId="0" applyFont="1" applyAlignment="1">
      <alignment horizontal="center"/>
    </xf>
    <xf numFmtId="0" fontId="7" fillId="0" borderId="3" xfId="4" applyFont="1" applyBorder="1"/>
    <xf numFmtId="164" fontId="6" fillId="0" borderId="0" xfId="1" applyNumberFormat="1" applyFill="1" applyBorder="1" applyAlignment="1">
      <alignment horizontal="right"/>
    </xf>
    <xf numFmtId="164" fontId="6" fillId="0" borderId="0" xfId="1" applyNumberFormat="1" applyFont="1"/>
    <xf numFmtId="164" fontId="6" fillId="0" borderId="2" xfId="1" applyNumberFormat="1" applyBorder="1"/>
    <xf numFmtId="0" fontId="8" fillId="0" borderId="3" xfId="3" applyFont="1"/>
    <xf numFmtId="164" fontId="6" fillId="0" borderId="7" xfId="1" applyNumberFormat="1" applyBorder="1" applyAlignment="1">
      <alignment horizontal="right"/>
    </xf>
    <xf numFmtId="0" fontId="0" fillId="0" borderId="4" xfId="0" applyBorder="1"/>
    <xf numFmtId="0" fontId="6" fillId="0" borderId="0" xfId="4" applyBorder="1"/>
    <xf numFmtId="0" fontId="3" fillId="0" borderId="0" xfId="0" applyFont="1" applyAlignment="1">
      <alignment horizontal="left"/>
    </xf>
    <xf numFmtId="0" fontId="3" fillId="0" borderId="0" xfId="0" applyFont="1"/>
    <xf numFmtId="0" fontId="4" fillId="0" borderId="1" xfId="0" applyFont="1" applyBorder="1" applyAlignment="1">
      <alignment wrapText="1"/>
    </xf>
    <xf numFmtId="14" fontId="0" fillId="0" borderId="0" xfId="0" applyNumberFormat="1"/>
    <xf numFmtId="14" fontId="5" fillId="0" borderId="1" xfId="0" applyNumberFormat="1" applyFont="1" applyBorder="1" applyAlignment="1">
      <alignment horizontal="right" wrapText="1"/>
    </xf>
    <xf numFmtId="0" fontId="0" fillId="0" borderId="1" xfId="0" applyBorder="1" applyAlignment="1">
      <alignment horizontal="center" wrapText="1"/>
    </xf>
    <xf numFmtId="164" fontId="5" fillId="0" borderId="0" xfId="1" applyNumberFormat="1" applyFont="1" applyFill="1" applyAlignment="1">
      <alignment horizontal="right" wrapText="1"/>
    </xf>
    <xf numFmtId="164" fontId="5" fillId="0" borderId="1" xfId="1" applyNumberFormat="1" applyFont="1" applyFill="1" applyBorder="1" applyAlignment="1">
      <alignment horizontal="right" wrapText="1"/>
    </xf>
    <xf numFmtId="164" fontId="6" fillId="0" borderId="1" xfId="1" applyNumberFormat="1" applyFont="1" applyBorder="1"/>
    <xf numFmtId="164" fontId="4" fillId="0" borderId="1" xfId="1" applyNumberFormat="1" applyFont="1" applyFill="1" applyBorder="1" applyAlignment="1">
      <alignment wrapText="1"/>
    </xf>
    <xf numFmtId="164" fontId="4" fillId="0" borderId="0" xfId="1" applyNumberFormat="1" applyFont="1" applyFill="1" applyAlignment="1">
      <alignment wrapText="1"/>
    </xf>
    <xf numFmtId="164" fontId="6" fillId="0" borderId="8" xfId="1" applyNumberFormat="1" applyFont="1" applyFill="1" applyBorder="1" applyAlignment="1">
      <alignment horizontal="right" wrapText="1"/>
    </xf>
    <xf numFmtId="164" fontId="6" fillId="0" borderId="9" xfId="1" applyNumberFormat="1" applyFont="1" applyFill="1" applyBorder="1" applyAlignment="1">
      <alignment horizontal="right" wrapText="1"/>
    </xf>
    <xf numFmtId="0" fontId="5" fillId="0" borderId="10" xfId="0" applyFont="1" applyBorder="1" applyAlignment="1">
      <alignment wrapText="1"/>
    </xf>
    <xf numFmtId="0" fontId="3" fillId="0" borderId="1" xfId="0" applyFont="1" applyBorder="1" applyAlignment="1">
      <alignment horizontal="left" wrapText="1"/>
    </xf>
    <xf numFmtId="0" fontId="5" fillId="0" borderId="1" xfId="0" applyFont="1" applyBorder="1" applyAlignment="1">
      <alignment horizontal="right" wrapText="1"/>
    </xf>
    <xf numFmtId="14" fontId="0" fillId="0" borderId="1" xfId="0" applyNumberFormat="1" applyBorder="1" applyAlignment="1">
      <alignment horizontal="center" wrapText="1"/>
    </xf>
    <xf numFmtId="0" fontId="5" fillId="0" borderId="1" xfId="0" applyFont="1" applyBorder="1" applyAlignment="1">
      <alignment wrapText="1"/>
    </xf>
    <xf numFmtId="14" fontId="0" fillId="0" borderId="0" xfId="0" applyNumberFormat="1" applyAlignment="1">
      <alignment horizontal="center"/>
    </xf>
    <xf numFmtId="164" fontId="6" fillId="0" borderId="0" xfId="1" applyNumberFormat="1" applyFont="1" applyFill="1" applyBorder="1" applyAlignment="1">
      <alignment horizontal="right" wrapText="1"/>
    </xf>
    <xf numFmtId="0" fontId="3" fillId="0" borderId="1" xfId="0" applyFont="1" applyBorder="1" applyAlignment="1">
      <alignment wrapText="1"/>
    </xf>
    <xf numFmtId="0" fontId="0" fillId="0" borderId="1" xfId="0" applyBorder="1"/>
    <xf numFmtId="164" fontId="5" fillId="0" borderId="0" xfId="1" applyNumberFormat="1" applyFont="1" applyFill="1" applyBorder="1" applyAlignment="1">
      <alignment horizontal="right" wrapText="1"/>
    </xf>
    <xf numFmtId="164" fontId="6" fillId="0" borderId="0" xfId="1" applyNumberFormat="1" applyFont="1" applyBorder="1"/>
    <xf numFmtId="164" fontId="4" fillId="0" borderId="1" xfId="0" applyNumberFormat="1" applyFont="1" applyBorder="1" applyAlignment="1">
      <alignment wrapText="1"/>
    </xf>
    <xf numFmtId="14" fontId="5" fillId="0" borderId="0" xfId="0" applyNumberFormat="1" applyFont="1" applyAlignment="1">
      <alignment horizontal="right" wrapText="1"/>
    </xf>
    <xf numFmtId="0" fontId="5" fillId="0" borderId="0" xfId="0" applyFont="1" applyAlignment="1">
      <alignment horizontal="right" wrapText="1"/>
    </xf>
    <xf numFmtId="0" fontId="4" fillId="0" borderId="0" xfId="0" applyFont="1" applyAlignment="1">
      <alignment wrapText="1"/>
    </xf>
    <xf numFmtId="0" fontId="0" fillId="0" borderId="1" xfId="0" applyBorder="1" applyAlignment="1">
      <alignment horizontal="right" wrapText="1"/>
    </xf>
    <xf numFmtId="0" fontId="0" fillId="0" borderId="0" xfId="0" applyAlignment="1">
      <alignment horizontal="right" wrapText="1"/>
    </xf>
    <xf numFmtId="0" fontId="4" fillId="0" borderId="1" xfId="0" applyFont="1" applyBorder="1" applyAlignment="1">
      <alignment horizontal="center" wrapText="1"/>
    </xf>
    <xf numFmtId="0" fontId="4" fillId="0" borderId="1" xfId="0" applyFont="1" applyBorder="1" applyAlignment="1">
      <alignment horizontal="left" wrapText="1"/>
    </xf>
    <xf numFmtId="0" fontId="0" fillId="0" borderId="1" xfId="0" applyBorder="1" applyAlignment="1">
      <alignment wrapText="1"/>
    </xf>
    <xf numFmtId="0" fontId="0" fillId="0" borderId="0" xfId="0" applyAlignment="1">
      <alignment horizontal="center"/>
    </xf>
    <xf numFmtId="164" fontId="5" fillId="0" borderId="0" xfId="1" applyNumberFormat="1" applyFont="1"/>
    <xf numFmtId="0" fontId="3" fillId="0" borderId="1" xfId="0" applyFont="1" applyBorder="1"/>
    <xf numFmtId="0" fontId="6" fillId="0" borderId="4" xfId="3" applyBorder="1"/>
    <xf numFmtId="0" fontId="6" fillId="0" borderId="3" xfId="4" applyBorder="1"/>
    <xf numFmtId="164" fontId="6" fillId="0" borderId="2" xfId="1" applyNumberFormat="1" applyFont="1" applyBorder="1"/>
    <xf numFmtId="0" fontId="6" fillId="0" borderId="0" xfId="2" applyBorder="1"/>
    <xf numFmtId="164" fontId="0" fillId="0" borderId="2" xfId="0" applyNumberFormat="1" applyBorder="1"/>
    <xf numFmtId="164" fontId="0" fillId="0" borderId="0" xfId="1" applyNumberFormat="1" applyFont="1"/>
    <xf numFmtId="0" fontId="0" fillId="0" borderId="3" xfId="0" applyBorder="1"/>
    <xf numFmtId="0" fontId="0" fillId="0" borderId="5" xfId="0" applyBorder="1"/>
    <xf numFmtId="9" fontId="0" fillId="0" borderId="0" xfId="5" applyFont="1"/>
    <xf numFmtId="0" fontId="0" fillId="0" borderId="11" xfId="0" applyBorder="1"/>
    <xf numFmtId="0" fontId="0" fillId="0" borderId="2" xfId="0" applyBorder="1"/>
    <xf numFmtId="0" fontId="0" fillId="0" borderId="13" xfId="0" applyBorder="1"/>
    <xf numFmtId="0" fontId="7" fillId="0" borderId="13" xfId="0" applyFont="1" applyBorder="1"/>
    <xf numFmtId="0" fontId="7" fillId="0" borderId="11" xfId="0" applyFont="1" applyBorder="1"/>
    <xf numFmtId="0" fontId="6" fillId="0" borderId="11" xfId="3" applyBorder="1"/>
    <xf numFmtId="0" fontId="7" fillId="0" borderId="2" xfId="0" applyFont="1" applyBorder="1" applyAlignment="1">
      <alignment horizontal="center"/>
    </xf>
    <xf numFmtId="164" fontId="0" fillId="0" borderId="2" xfId="1" applyNumberFormat="1" applyFont="1" applyBorder="1"/>
    <xf numFmtId="16" fontId="0" fillId="0" borderId="0" xfId="0" applyNumberFormat="1" applyAlignment="1">
      <alignment horizontal="center"/>
    </xf>
    <xf numFmtId="0" fontId="0" fillId="0" borderId="3" xfId="3" applyFont="1"/>
    <xf numFmtId="16" fontId="8" fillId="0" borderId="0" xfId="0" applyNumberFormat="1" applyFont="1" applyAlignment="1">
      <alignment horizontal="center"/>
    </xf>
    <xf numFmtId="164" fontId="8" fillId="0" borderId="0" xfId="1" applyNumberFormat="1" applyFont="1"/>
    <xf numFmtId="0" fontId="8" fillId="0" borderId="0" xfId="0" applyFont="1"/>
    <xf numFmtId="164" fontId="7" fillId="0" borderId="0" xfId="1" applyNumberFormat="1" applyFont="1"/>
    <xf numFmtId="164" fontId="7" fillId="0" borderId="2" xfId="1" applyNumberFormat="1" applyFont="1" applyBorder="1"/>
    <xf numFmtId="0" fontId="7" fillId="0" borderId="4" xfId="0" applyFont="1" applyBorder="1"/>
    <xf numFmtId="16" fontId="0" fillId="0" borderId="0" xfId="0" applyNumberFormat="1" applyAlignment="1">
      <alignment horizontal="right"/>
    </xf>
    <xf numFmtId="0" fontId="0" fillId="0" borderId="0" xfId="0" quotePrefix="1" applyAlignment="1">
      <alignment horizontal="right"/>
    </xf>
    <xf numFmtId="0" fontId="9" fillId="0" borderId="0" xfId="0" applyFont="1" applyAlignment="1">
      <alignment vertical="center"/>
    </xf>
    <xf numFmtId="0" fontId="0" fillId="0" borderId="14" xfId="0" applyBorder="1"/>
    <xf numFmtId="164" fontId="0" fillId="0" borderId="12" xfId="1" applyNumberFormat="1" applyFont="1" applyBorder="1"/>
    <xf numFmtId="164" fontId="0" fillId="0" borderId="7" xfId="1" applyNumberFormat="1" applyFont="1" applyBorder="1"/>
    <xf numFmtId="0" fontId="7" fillId="0" borderId="2" xfId="2" applyFont="1"/>
    <xf numFmtId="164" fontId="7" fillId="0" borderId="2" xfId="1" applyNumberFormat="1" applyFont="1" applyBorder="1" applyAlignment="1">
      <alignment horizontal="center"/>
    </xf>
    <xf numFmtId="164" fontId="7" fillId="0" borderId="0" xfId="1" applyNumberFormat="1" applyFont="1" applyBorder="1"/>
    <xf numFmtId="164" fontId="7" fillId="0" borderId="5" xfId="1" applyNumberFormat="1" applyFont="1" applyBorder="1"/>
    <xf numFmtId="0" fontId="7" fillId="0" borderId="16" xfId="0" applyFont="1" applyBorder="1"/>
    <xf numFmtId="164" fontId="0" fillId="0" borderId="15" xfId="1" applyNumberFormat="1" applyFont="1" applyBorder="1"/>
    <xf numFmtId="164" fontId="6" fillId="0" borderId="0" xfId="1" applyNumberFormat="1"/>
    <xf numFmtId="164" fontId="0" fillId="0" borderId="6" xfId="1" applyNumberFormat="1" applyFont="1" applyBorder="1"/>
    <xf numFmtId="164" fontId="0" fillId="0" borderId="0" xfId="1" applyNumberFormat="1" applyFont="1" applyAlignment="1">
      <alignment horizontal="center" vertical="center"/>
    </xf>
    <xf numFmtId="0" fontId="7" fillId="0" borderId="5" xfId="0" applyFont="1" applyBorder="1"/>
    <xf numFmtId="0" fontId="7" fillId="0" borderId="2" xfId="0" applyFont="1" applyBorder="1"/>
    <xf numFmtId="0" fontId="0" fillId="0" borderId="16" xfId="0" applyBorder="1"/>
    <xf numFmtId="164" fontId="0" fillId="0" borderId="0" xfId="1" applyNumberFormat="1" applyFont="1" applyBorder="1"/>
    <xf numFmtId="0" fontId="6" fillId="0" borderId="11" xfId="4" applyBorder="1"/>
    <xf numFmtId="164" fontId="6" fillId="0" borderId="5" xfId="1" applyNumberFormat="1" applyBorder="1"/>
    <xf numFmtId="0" fontId="0" fillId="0" borderId="4" xfId="0" applyBorder="1" applyAlignment="1">
      <alignment horizontal="center"/>
    </xf>
    <xf numFmtId="0" fontId="6" fillId="0" borderId="5" xfId="3" applyBorder="1"/>
    <xf numFmtId="0" fontId="8" fillId="0" borderId="0" xfId="0" applyFont="1" applyAlignment="1">
      <alignment horizontal="center"/>
    </xf>
    <xf numFmtId="0" fontId="10" fillId="0" borderId="0" xfId="0" applyFont="1"/>
    <xf numFmtId="164" fontId="0" fillId="0" borderId="0" xfId="1" applyNumberFormat="1" applyFont="1" applyFill="1" applyBorder="1"/>
    <xf numFmtId="164" fontId="0" fillId="0" borderId="0" xfId="1" applyNumberFormat="1" applyFont="1" applyBorder="1" applyAlignment="1">
      <alignment horizontal="center" vertical="center"/>
    </xf>
    <xf numFmtId="0" fontId="11" fillId="0" borderId="0" xfId="0" applyFont="1" applyAlignment="1">
      <alignment horizontal="center"/>
    </xf>
    <xf numFmtId="0" fontId="12" fillId="0" borderId="0" xfId="0" applyFont="1"/>
    <xf numFmtId="16" fontId="11" fillId="0" borderId="0" xfId="0" quotePrefix="1" applyNumberFormat="1" applyFont="1" applyAlignment="1">
      <alignment horizontal="center"/>
    </xf>
    <xf numFmtId="164" fontId="12" fillId="0" borderId="0" xfId="1" applyNumberFormat="1" applyFont="1"/>
    <xf numFmtId="164" fontId="12" fillId="0" borderId="0" xfId="1" applyNumberFormat="1" applyFont="1" applyBorder="1"/>
    <xf numFmtId="164" fontId="6" fillId="0" borderId="17" xfId="1" applyNumberFormat="1" applyFont="1" applyBorder="1"/>
    <xf numFmtId="16" fontId="7" fillId="0" borderId="2" xfId="0" applyNumberFormat="1" applyFont="1" applyBorder="1" applyAlignment="1">
      <alignment horizontal="center"/>
    </xf>
    <xf numFmtId="164" fontId="6" fillId="0" borderId="12" xfId="1" applyNumberFormat="1" applyFont="1" applyBorder="1"/>
    <xf numFmtId="0" fontId="7" fillId="0" borderId="5" xfId="0" applyFont="1" applyBorder="1" applyAlignment="1">
      <alignment horizontal="center"/>
    </xf>
    <xf numFmtId="0" fontId="7" fillId="0" borderId="5" xfId="3" applyFont="1" applyBorder="1"/>
    <xf numFmtId="0" fontId="7" fillId="0" borderId="2" xfId="3" applyFont="1" applyBorder="1"/>
    <xf numFmtId="164" fontId="0" fillId="0" borderId="19" xfId="1" applyNumberFormat="1" applyFont="1" applyBorder="1"/>
    <xf numFmtId="164" fontId="0" fillId="0" borderId="17" xfId="1" applyNumberFormat="1" applyFont="1" applyBorder="1"/>
    <xf numFmtId="0" fontId="0" fillId="0" borderId="18" xfId="0" applyBorder="1"/>
    <xf numFmtId="164" fontId="0" fillId="0" borderId="17" xfId="0" applyNumberFormat="1" applyBorder="1"/>
    <xf numFmtId="0" fontId="0" fillId="0" borderId="17" xfId="0" applyBorder="1"/>
    <xf numFmtId="0" fontId="0" fillId="0" borderId="0" xfId="0" applyAlignment="1">
      <alignment horizontal="right" vertical="center"/>
    </xf>
    <xf numFmtId="0" fontId="0" fillId="0" borderId="0" xfId="3" applyFont="1" applyBorder="1"/>
    <xf numFmtId="0" fontId="7" fillId="0" borderId="18" xfId="0" applyFont="1" applyBorder="1"/>
    <xf numFmtId="14" fontId="6" fillId="0" borderId="2" xfId="3" applyNumberFormat="1" applyBorder="1" applyAlignment="1">
      <alignment horizontal="center"/>
    </xf>
    <xf numFmtId="14" fontId="0" fillId="0" borderId="2" xfId="3" applyNumberFormat="1" applyFont="1" applyBorder="1" applyAlignment="1">
      <alignment horizontal="center"/>
    </xf>
    <xf numFmtId="0" fontId="0" fillId="0" borderId="19" xfId="0" applyBorder="1"/>
    <xf numFmtId="0" fontId="7" fillId="0" borderId="18" xfId="3" applyFont="1" applyBorder="1"/>
    <xf numFmtId="0" fontId="9" fillId="0" borderId="0" xfId="0" applyFont="1"/>
    <xf numFmtId="0" fontId="7" fillId="0" borderId="11" xfId="0" applyFont="1" applyBorder="1" applyAlignment="1">
      <alignment horizontal="center"/>
    </xf>
    <xf numFmtId="16" fontId="0" fillId="0" borderId="2" xfId="0" applyNumberFormat="1" applyBorder="1" applyAlignment="1">
      <alignment horizontal="center"/>
    </xf>
    <xf numFmtId="0" fontId="7" fillId="0" borderId="17" xfId="0" applyFont="1" applyBorder="1"/>
    <xf numFmtId="16" fontId="0" fillId="0" borderId="2" xfId="0" applyNumberFormat="1" applyBorder="1"/>
    <xf numFmtId="164" fontId="0" fillId="0" borderId="18" xfId="1" applyNumberFormat="1" applyFont="1" applyBorder="1"/>
    <xf numFmtId="164" fontId="0" fillId="0" borderId="11" xfId="1" applyNumberFormat="1" applyFont="1" applyBorder="1"/>
    <xf numFmtId="0" fontId="10" fillId="0" borderId="11" xfId="3" applyFont="1" applyBorder="1"/>
    <xf numFmtId="164" fontId="0" fillId="0" borderId="0" xfId="1" applyNumberFormat="1" applyFont="1" applyFill="1"/>
    <xf numFmtId="164" fontId="10" fillId="0" borderId="0" xfId="1" applyNumberFormat="1" applyFont="1" applyFill="1"/>
    <xf numFmtId="164" fontId="6" fillId="0" borderId="20" xfId="1" applyNumberFormat="1" applyBorder="1"/>
    <xf numFmtId="165" fontId="0" fillId="0" borderId="0" xfId="1" applyNumberFormat="1" applyFont="1"/>
    <xf numFmtId="0" fontId="9" fillId="0" borderId="12" xfId="0" applyFont="1" applyBorder="1" applyAlignment="1">
      <alignment horizontal="right" vertical="center" textRotation="255" wrapText="1"/>
    </xf>
    <xf numFmtId="3" fontId="9" fillId="0" borderId="17" xfId="0" applyNumberFormat="1" applyFont="1" applyBorder="1" applyAlignment="1">
      <alignment horizontal="right" vertical="center" wrapText="1"/>
    </xf>
    <xf numFmtId="0" fontId="7" fillId="0" borderId="4" xfId="4" applyFont="1" applyAlignment="1">
      <alignment horizontal="center"/>
    </xf>
    <xf numFmtId="0" fontId="7" fillId="0" borderId="5" xfId="4" applyFont="1" applyBorder="1" applyAlignment="1">
      <alignment horizontal="center"/>
    </xf>
    <xf numFmtId="0" fontId="7" fillId="0" borderId="2" xfId="4" applyFont="1" applyBorder="1" applyAlignment="1">
      <alignment horizontal="center"/>
    </xf>
    <xf numFmtId="43" fontId="0" fillId="0" borderId="0" xfId="1" applyFont="1"/>
    <xf numFmtId="0" fontId="7" fillId="0" borderId="4" xfId="3" applyFont="1" applyBorder="1"/>
    <xf numFmtId="43" fontId="0" fillId="0" borderId="0" xfId="0" applyNumberFormat="1"/>
    <xf numFmtId="0" fontId="7" fillId="0" borderId="21" xfId="0" applyFont="1" applyBorder="1" applyAlignment="1">
      <alignment horizontal="center"/>
    </xf>
    <xf numFmtId="0" fontId="9" fillId="0" borderId="0" xfId="0" applyFont="1" applyAlignment="1">
      <alignment vertical="center" wrapText="1"/>
    </xf>
    <xf numFmtId="0" fontId="0" fillId="0" borderId="21" xfId="0" applyBorder="1"/>
    <xf numFmtId="0" fontId="0" fillId="0" borderId="23" xfId="0" applyBorder="1"/>
    <xf numFmtId="164" fontId="0" fillId="0" borderId="22" xfId="1" applyNumberFormat="1" applyFont="1" applyBorder="1"/>
    <xf numFmtId="0" fontId="14" fillId="0" borderId="23" xfId="0" applyFont="1" applyBorder="1" applyAlignment="1">
      <alignment vertical="center" wrapText="1"/>
    </xf>
    <xf numFmtId="0" fontId="14" fillId="0" borderId="11" xfId="0" applyFont="1" applyBorder="1" applyAlignment="1">
      <alignment vertical="center" wrapText="1"/>
    </xf>
    <xf numFmtId="164" fontId="0" fillId="0" borderId="24" xfId="1" applyNumberFormat="1" applyFont="1" applyBorder="1"/>
    <xf numFmtId="164" fontId="0" fillId="0" borderId="25" xfId="1" applyNumberFormat="1" applyFont="1" applyBorder="1"/>
    <xf numFmtId="0" fontId="0" fillId="0" borderId="26" xfId="0" applyBorder="1"/>
    <xf numFmtId="0" fontId="7" fillId="0" borderId="26" xfId="0" applyFont="1" applyBorder="1"/>
    <xf numFmtId="164" fontId="0" fillId="0" borderId="27" xfId="0" applyNumberFormat="1" applyBorder="1"/>
    <xf numFmtId="164" fontId="0" fillId="0" borderId="28" xfId="1" applyNumberFormat="1" applyFont="1" applyBorder="1"/>
    <xf numFmtId="0" fontId="7" fillId="0" borderId="21" xfId="0" applyFont="1" applyBorder="1"/>
    <xf numFmtId="0" fontId="0" fillId="0" borderId="30" xfId="0" applyBorder="1"/>
    <xf numFmtId="164" fontId="0" fillId="0" borderId="29" xfId="1" applyNumberFormat="1" applyFont="1" applyBorder="1"/>
    <xf numFmtId="0" fontId="7" fillId="0" borderId="30" xfId="0" applyFont="1" applyBorder="1"/>
    <xf numFmtId="0" fontId="0" fillId="0" borderId="21" xfId="0" applyBorder="1" applyAlignment="1">
      <alignment horizontal="center"/>
    </xf>
    <xf numFmtId="0" fontId="6" fillId="0" borderId="21" xfId="3" applyBorder="1"/>
    <xf numFmtId="0" fontId="7" fillId="0" borderId="32" xfId="0" applyFont="1" applyBorder="1"/>
    <xf numFmtId="164" fontId="0" fillId="0" borderId="31" xfId="1" applyNumberFormat="1" applyFont="1" applyBorder="1"/>
    <xf numFmtId="164" fontId="0" fillId="0" borderId="21" xfId="1" applyNumberFormat="1" applyFont="1" applyBorder="1"/>
    <xf numFmtId="164" fontId="0" fillId="0" borderId="33" xfId="1" applyNumberFormat="1" applyFont="1" applyBorder="1"/>
    <xf numFmtId="164" fontId="0" fillId="0" borderId="33" xfId="0" applyNumberFormat="1" applyBorder="1"/>
    <xf numFmtId="0" fontId="7" fillId="0" borderId="35" xfId="0" applyFont="1" applyBorder="1"/>
    <xf numFmtId="164" fontId="0" fillId="0" borderId="34" xfId="1" applyNumberFormat="1" applyFont="1" applyBorder="1"/>
    <xf numFmtId="0" fontId="7" fillId="0" borderId="37" xfId="0" applyFont="1" applyBorder="1"/>
    <xf numFmtId="164" fontId="0" fillId="0" borderId="36" xfId="1" applyNumberFormat="1" applyFont="1" applyBorder="1"/>
    <xf numFmtId="0" fontId="7" fillId="0" borderId="37" xfId="3" applyFont="1" applyBorder="1"/>
    <xf numFmtId="0" fontId="7" fillId="0" borderId="21" xfId="2" applyFont="1" applyBorder="1" applyAlignment="1">
      <alignment horizontal="right"/>
    </xf>
    <xf numFmtId="0" fontId="7" fillId="0" borderId="21" xfId="0" applyFont="1" applyBorder="1" applyAlignment="1">
      <alignment horizontal="right"/>
    </xf>
    <xf numFmtId="0" fontId="5" fillId="0" borderId="38" xfId="0" applyFont="1" applyBorder="1" applyAlignment="1">
      <alignment horizontal="right" wrapText="1"/>
    </xf>
    <xf numFmtId="0" fontId="6" fillId="0" borderId="21" xfId="2" applyBorder="1"/>
    <xf numFmtId="0" fontId="6" fillId="0" borderId="39" xfId="2" applyBorder="1"/>
    <xf numFmtId="0" fontId="0" fillId="0" borderId="9" xfId="0" applyBorder="1"/>
    <xf numFmtId="14" fontId="5" fillId="0" borderId="9" xfId="0" applyNumberFormat="1" applyFont="1" applyBorder="1" applyAlignment="1">
      <alignment horizontal="left" wrapText="1"/>
    </xf>
    <xf numFmtId="0" fontId="3" fillId="0" borderId="9" xfId="0" applyFont="1" applyBorder="1"/>
    <xf numFmtId="0" fontId="6" fillId="0" borderId="4" xfId="2" applyBorder="1"/>
    <xf numFmtId="0" fontId="3" fillId="0" borderId="11" xfId="0" applyFont="1" applyBorder="1"/>
    <xf numFmtId="0" fontId="7" fillId="0" borderId="40" xfId="3" applyFont="1" applyBorder="1"/>
    <xf numFmtId="0" fontId="7" fillId="0" borderId="41" xfId="0" applyFont="1" applyBorder="1"/>
    <xf numFmtId="164" fontId="6" fillId="0" borderId="42" xfId="1" applyNumberFormat="1" applyFont="1" applyBorder="1"/>
    <xf numFmtId="164" fontId="0" fillId="0" borderId="42" xfId="1" applyNumberFormat="1" applyFont="1" applyBorder="1"/>
    <xf numFmtId="167" fontId="0" fillId="0" borderId="0" xfId="1" applyNumberFormat="1" applyFont="1"/>
    <xf numFmtId="0" fontId="0" fillId="0" borderId="41" xfId="0" applyBorder="1"/>
    <xf numFmtId="0" fontId="7" fillId="0" borderId="44" xfId="3" applyFont="1" applyBorder="1"/>
    <xf numFmtId="164" fontId="0" fillId="0" borderId="43" xfId="1" applyNumberFormat="1" applyFont="1" applyBorder="1"/>
    <xf numFmtId="0" fontId="7" fillId="0" borderId="21" xfId="2" applyFont="1" applyBorder="1" applyAlignment="1">
      <alignment horizontal="center"/>
    </xf>
    <xf numFmtId="0" fontId="9" fillId="0" borderId="0" xfId="0" applyFont="1" applyAlignment="1">
      <alignment horizontal="center" vertical="center" wrapText="1"/>
    </xf>
    <xf numFmtId="0" fontId="7" fillId="0" borderId="46" xfId="0" applyFont="1" applyBorder="1"/>
    <xf numFmtId="164" fontId="0" fillId="0" borderId="45" xfId="1" applyNumberFormat="1" applyFont="1" applyBorder="1"/>
    <xf numFmtId="0" fontId="7" fillId="0" borderId="48" xfId="3" applyFont="1" applyBorder="1"/>
    <xf numFmtId="164" fontId="6" fillId="0" borderId="47" xfId="1" applyNumberFormat="1" applyFont="1" applyBorder="1"/>
    <xf numFmtId="165" fontId="0" fillId="0" borderId="0" xfId="1" applyNumberFormat="1" applyFont="1" applyBorder="1"/>
    <xf numFmtId="165" fontId="0" fillId="0" borderId="21" xfId="1" applyNumberFormat="1" applyFont="1" applyBorder="1"/>
    <xf numFmtId="164" fontId="0" fillId="0" borderId="49" xfId="1" applyNumberFormat="1" applyFont="1" applyBorder="1"/>
    <xf numFmtId="164" fontId="0" fillId="0" borderId="50" xfId="1" applyNumberFormat="1" applyFont="1" applyBorder="1"/>
    <xf numFmtId="164" fontId="0" fillId="0" borderId="50" xfId="0" applyNumberFormat="1" applyBorder="1"/>
    <xf numFmtId="164" fontId="0" fillId="0" borderId="51" xfId="1" applyNumberFormat="1" applyFont="1" applyBorder="1"/>
    <xf numFmtId="164" fontId="0" fillId="0" borderId="52" xfId="1" applyNumberFormat="1" applyFont="1" applyBorder="1"/>
    <xf numFmtId="164" fontId="0" fillId="0" borderId="53" xfId="1" applyNumberFormat="1" applyFont="1" applyBorder="1"/>
    <xf numFmtId="0" fontId="0" fillId="0" borderId="53" xfId="0" applyBorder="1"/>
    <xf numFmtId="164" fontId="0" fillId="0" borderId="0" xfId="1" applyNumberFormat="1" applyFont="1" applyAlignment="1">
      <alignment horizontal="center"/>
    </xf>
    <xf numFmtId="0" fontId="17" fillId="0" borderId="0" xfId="0" applyFont="1"/>
    <xf numFmtId="166" fontId="19" fillId="0" borderId="0" xfId="8" applyFont="1"/>
    <xf numFmtId="166" fontId="20" fillId="0" borderId="0" xfId="8" applyFont="1"/>
    <xf numFmtId="0" fontId="0" fillId="0" borderId="21" xfId="0" quotePrefix="1" applyBorder="1" applyAlignment="1">
      <alignment horizontal="center"/>
    </xf>
    <xf numFmtId="164" fontId="0" fillId="0" borderId="54" xfId="1" applyNumberFormat="1" applyFont="1" applyBorder="1"/>
    <xf numFmtId="164" fontId="0" fillId="0" borderId="55" xfId="1" applyNumberFormat="1" applyFont="1" applyBorder="1"/>
    <xf numFmtId="0" fontId="7" fillId="0" borderId="41" xfId="4" applyFont="1" applyBorder="1"/>
    <xf numFmtId="164" fontId="0" fillId="0" borderId="0" xfId="1" applyNumberFormat="1" applyFont="1" applyAlignment="1"/>
    <xf numFmtId="164" fontId="7" fillId="0" borderId="21" xfId="1" applyNumberFormat="1" applyFont="1" applyBorder="1"/>
    <xf numFmtId="164" fontId="7" fillId="0" borderId="41" xfId="1" applyNumberFormat="1" applyFont="1" applyBorder="1"/>
    <xf numFmtId="164" fontId="0" fillId="0" borderId="0" xfId="1" applyNumberFormat="1" applyFont="1" applyAlignment="1">
      <alignment vertical="center"/>
    </xf>
    <xf numFmtId="3" fontId="7" fillId="0" borderId="0" xfId="0" applyNumberFormat="1" applyFont="1" applyAlignment="1">
      <alignment horizontal="center"/>
    </xf>
    <xf numFmtId="0" fontId="0" fillId="0" borderId="0" xfId="0" quotePrefix="1" applyAlignment="1">
      <alignment horizontal="center"/>
    </xf>
    <xf numFmtId="0" fontId="14" fillId="0" borderId="56" xfId="0" applyFont="1" applyBorder="1" applyAlignment="1">
      <alignment vertical="center" wrapText="1"/>
    </xf>
    <xf numFmtId="3" fontId="9" fillId="0" borderId="57" xfId="0" applyNumberFormat="1" applyFont="1" applyBorder="1" applyAlignment="1">
      <alignment vertical="center" wrapText="1"/>
    </xf>
    <xf numFmtId="164" fontId="7" fillId="0" borderId="0" xfId="1" applyNumberFormat="1" applyFont="1" applyAlignment="1">
      <alignment horizontal="center"/>
    </xf>
    <xf numFmtId="0" fontId="0" fillId="0" borderId="59" xfId="0" applyBorder="1"/>
    <xf numFmtId="164" fontId="0" fillId="0" borderId="59" xfId="1" applyNumberFormat="1" applyFont="1" applyBorder="1"/>
    <xf numFmtId="164" fontId="0" fillId="0" borderId="58" xfId="0" applyNumberFormat="1" applyBorder="1"/>
    <xf numFmtId="0" fontId="7" fillId="0" borderId="61" xfId="0" applyFont="1" applyBorder="1"/>
    <xf numFmtId="164" fontId="0" fillId="0" borderId="60" xfId="1" applyNumberFormat="1" applyFont="1" applyBorder="1"/>
    <xf numFmtId="164" fontId="0" fillId="0" borderId="0" xfId="1" applyNumberFormat="1" applyFont="1" applyFill="1" applyBorder="1" applyAlignment="1">
      <alignment horizontal="center" vertical="center"/>
    </xf>
    <xf numFmtId="164" fontId="0" fillId="0" borderId="62" xfId="1" applyNumberFormat="1" applyFont="1" applyBorder="1"/>
    <xf numFmtId="164" fontId="0" fillId="0" borderId="63" xfId="0" applyNumberFormat="1" applyBorder="1"/>
    <xf numFmtId="164" fontId="0" fillId="0" borderId="62" xfId="0" applyNumberFormat="1" applyBorder="1"/>
    <xf numFmtId="0" fontId="8" fillId="0" borderId="64" xfId="3" applyFont="1" applyBorder="1"/>
    <xf numFmtId="164" fontId="0" fillId="0" borderId="65" xfId="0" applyNumberFormat="1" applyBorder="1"/>
    <xf numFmtId="164" fontId="0" fillId="0" borderId="0" xfId="1" applyNumberFormat="1" applyFont="1" applyBorder="1" applyAlignment="1">
      <alignment horizontal="center"/>
    </xf>
    <xf numFmtId="164" fontId="7" fillId="0" borderId="0" xfId="1" applyNumberFormat="1" applyFont="1" applyBorder="1" applyAlignment="1">
      <alignment horizontal="center"/>
    </xf>
    <xf numFmtId="0" fontId="0" fillId="0" borderId="66" xfId="0" applyBorder="1"/>
    <xf numFmtId="164" fontId="0" fillId="0" borderId="66" xfId="1" applyNumberFormat="1" applyFont="1" applyBorder="1"/>
    <xf numFmtId="0" fontId="0" fillId="0" borderId="67" xfId="0" applyBorder="1"/>
    <xf numFmtId="0" fontId="0" fillId="0" borderId="0" xfId="1" applyNumberFormat="1" applyFont="1"/>
    <xf numFmtId="0" fontId="7" fillId="0" borderId="69" xfId="0" applyFont="1" applyBorder="1"/>
    <xf numFmtId="164" fontId="0" fillId="0" borderId="68" xfId="1" applyNumberFormat="1" applyFont="1" applyBorder="1"/>
    <xf numFmtId="164" fontId="0" fillId="0" borderId="70" xfId="1" applyNumberFormat="1" applyFont="1" applyBorder="1"/>
    <xf numFmtId="164" fontId="16" fillId="0" borderId="0" xfId="1" applyNumberFormat="1" applyFont="1" applyAlignment="1">
      <alignment horizontal="right"/>
    </xf>
    <xf numFmtId="164" fontId="0" fillId="0" borderId="0" xfId="1" applyNumberFormat="1" applyFont="1" applyAlignment="1">
      <alignment horizontal="right"/>
    </xf>
    <xf numFmtId="0" fontId="0" fillId="0" borderId="72" xfId="0" applyBorder="1"/>
    <xf numFmtId="0" fontId="0" fillId="0" borderId="73" xfId="0" applyBorder="1"/>
    <xf numFmtId="164" fontId="0" fillId="0" borderId="74" xfId="1" applyNumberFormat="1" applyFont="1" applyBorder="1"/>
    <xf numFmtId="0" fontId="0" fillId="0" borderId="75" xfId="0" applyBorder="1"/>
    <xf numFmtId="0" fontId="7" fillId="0" borderId="75" xfId="0" applyFont="1" applyBorder="1"/>
    <xf numFmtId="164" fontId="0" fillId="0" borderId="76" xfId="1" applyNumberFormat="1" applyFont="1" applyBorder="1"/>
    <xf numFmtId="164" fontId="11" fillId="0" borderId="0" xfId="0" quotePrefix="1" applyNumberFormat="1" applyFont="1" applyAlignment="1">
      <alignment horizontal="center"/>
    </xf>
    <xf numFmtId="0" fontId="7" fillId="0" borderId="20" xfId="0" applyFont="1" applyBorder="1"/>
    <xf numFmtId="164" fontId="0" fillId="0" borderId="77" xfId="1" applyNumberFormat="1" applyFont="1" applyBorder="1" applyAlignment="1">
      <alignment horizontal="center"/>
    </xf>
    <xf numFmtId="164" fontId="0" fillId="0" borderId="77" xfId="1" applyNumberFormat="1" applyFont="1" applyBorder="1"/>
    <xf numFmtId="0" fontId="0" fillId="0" borderId="78" xfId="0" applyBorder="1"/>
    <xf numFmtId="0" fontId="7" fillId="0" borderId="78" xfId="0" applyFont="1" applyBorder="1"/>
    <xf numFmtId="164" fontId="6" fillId="0" borderId="0" xfId="1" applyNumberFormat="1" applyFont="1" applyBorder="1" applyAlignment="1">
      <alignment horizontal="center"/>
    </xf>
    <xf numFmtId="164" fontId="0" fillId="0" borderId="79" xfId="0" applyNumberFormat="1" applyBorder="1"/>
    <xf numFmtId="164" fontId="0" fillId="0" borderId="80" xfId="1" applyNumberFormat="1" applyFont="1" applyBorder="1"/>
    <xf numFmtId="164" fontId="0" fillId="0" borderId="81" xfId="0" applyNumberFormat="1" applyBorder="1"/>
    <xf numFmtId="164" fontId="0" fillId="0" borderId="82" xfId="1" applyNumberFormat="1" applyFont="1" applyBorder="1"/>
    <xf numFmtId="164" fontId="0" fillId="0" borderId="83" xfId="1" applyNumberFormat="1" applyFont="1" applyBorder="1"/>
    <xf numFmtId="0" fontId="7" fillId="0" borderId="84" xfId="0" applyFont="1" applyBorder="1"/>
    <xf numFmtId="164" fontId="0" fillId="0" borderId="85" xfId="1" applyNumberFormat="1" applyFont="1" applyBorder="1"/>
    <xf numFmtId="0" fontId="0" fillId="0" borderId="84" xfId="0" applyBorder="1"/>
    <xf numFmtId="0" fontId="9" fillId="2" borderId="90" xfId="0" applyFont="1" applyFill="1" applyBorder="1" applyAlignment="1">
      <alignment horizontal="center" vertical="center" wrapText="1"/>
    </xf>
    <xf numFmtId="0" fontId="23" fillId="2" borderId="91" xfId="0" applyFont="1" applyFill="1" applyBorder="1" applyAlignment="1">
      <alignment horizontal="center" vertical="center" wrapText="1"/>
    </xf>
    <xf numFmtId="20" fontId="23" fillId="2" borderId="91" xfId="0" applyNumberFormat="1" applyFont="1" applyFill="1" applyBorder="1" applyAlignment="1">
      <alignment horizontal="center" vertical="center" wrapText="1"/>
    </xf>
    <xf numFmtId="0" fontId="9" fillId="5" borderId="92" xfId="0" applyFont="1" applyFill="1" applyBorder="1" applyAlignment="1">
      <alignment vertical="center" wrapText="1"/>
    </xf>
    <xf numFmtId="0" fontId="7" fillId="0" borderId="93" xfId="0" applyFont="1" applyBorder="1" applyAlignment="1">
      <alignment horizontal="center"/>
    </xf>
    <xf numFmtId="0" fontId="25" fillId="5" borderId="92" xfId="0" applyFont="1" applyFill="1" applyBorder="1" applyAlignment="1">
      <alignment vertical="center" wrapText="1"/>
    </xf>
    <xf numFmtId="0" fontId="9" fillId="6" borderId="92" xfId="0" applyFont="1" applyFill="1" applyBorder="1" applyAlignment="1">
      <alignment vertical="center" wrapText="1"/>
    </xf>
    <xf numFmtId="0" fontId="9" fillId="6" borderId="93" xfId="0" applyFont="1" applyFill="1" applyBorder="1" applyAlignment="1">
      <alignment vertical="center" wrapText="1"/>
    </xf>
    <xf numFmtId="0" fontId="9" fillId="5" borderId="93" xfId="0" applyFont="1" applyFill="1" applyBorder="1" applyAlignment="1">
      <alignment vertical="center" wrapText="1"/>
    </xf>
    <xf numFmtId="3" fontId="9" fillId="0" borderId="0" xfId="0" applyNumberFormat="1" applyFont="1" applyAlignment="1">
      <alignment vertical="center" wrapText="1"/>
    </xf>
    <xf numFmtId="164" fontId="0" fillId="0" borderId="95" xfId="1" applyNumberFormat="1" applyFont="1" applyBorder="1"/>
    <xf numFmtId="164" fontId="0" fillId="0" borderId="96" xfId="1" applyNumberFormat="1" applyFont="1" applyBorder="1"/>
    <xf numFmtId="0" fontId="0" fillId="0" borderId="96" xfId="0" applyBorder="1"/>
    <xf numFmtId="164" fontId="0" fillId="0" borderId="97" xfId="1" applyNumberFormat="1" applyFont="1" applyBorder="1"/>
    <xf numFmtId="164" fontId="0" fillId="0" borderId="98" xfId="1" applyNumberFormat="1" applyFont="1" applyBorder="1"/>
    <xf numFmtId="43" fontId="0" fillId="0" borderId="71" xfId="1" applyFont="1" applyBorder="1"/>
    <xf numFmtId="43" fontId="0" fillId="0" borderId="11" xfId="1" applyFont="1" applyBorder="1"/>
    <xf numFmtId="164" fontId="0" fillId="0" borderId="100" xfId="1" applyNumberFormat="1" applyFont="1" applyFill="1" applyBorder="1"/>
    <xf numFmtId="164" fontId="0" fillId="0" borderId="99" xfId="0" applyNumberFormat="1" applyBorder="1"/>
    <xf numFmtId="0" fontId="0" fillId="0" borderId="102" xfId="0" applyBorder="1"/>
    <xf numFmtId="164" fontId="0" fillId="0" borderId="101" xfId="1" applyNumberFormat="1" applyFont="1" applyBorder="1"/>
    <xf numFmtId="0" fontId="0" fillId="0" borderId="104" xfId="0" applyBorder="1"/>
    <xf numFmtId="164" fontId="0" fillId="0" borderId="103" xfId="1" applyNumberFormat="1" applyFont="1" applyBorder="1"/>
    <xf numFmtId="0" fontId="0" fillId="0" borderId="21" xfId="0" applyBorder="1" applyAlignment="1">
      <alignment horizontal="right"/>
    </xf>
    <xf numFmtId="164" fontId="0" fillId="0" borderId="105" xfId="1" applyNumberFormat="1" applyFont="1" applyBorder="1"/>
    <xf numFmtId="3" fontId="0" fillId="0" borderId="0" xfId="0" applyNumberFormat="1"/>
    <xf numFmtId="0" fontId="23" fillId="2" borderId="106" xfId="0" applyFont="1" applyFill="1" applyBorder="1" applyAlignment="1">
      <alignment horizontal="center" vertical="center" wrapText="1"/>
    </xf>
    <xf numFmtId="164" fontId="0" fillId="0" borderId="107" xfId="0" applyNumberFormat="1" applyBorder="1"/>
    <xf numFmtId="0" fontId="0" fillId="0" borderId="108" xfId="0" applyBorder="1"/>
    <xf numFmtId="164" fontId="0" fillId="0" borderId="21" xfId="1" applyNumberFormat="1" applyFont="1" applyBorder="1" applyAlignment="1">
      <alignment horizontal="center"/>
    </xf>
    <xf numFmtId="0" fontId="0" fillId="0" borderId="110" xfId="0" applyBorder="1"/>
    <xf numFmtId="164" fontId="0" fillId="0" borderId="109" xfId="1" applyNumberFormat="1" applyFont="1" applyBorder="1"/>
    <xf numFmtId="164" fontId="0" fillId="0" borderId="111" xfId="1" applyNumberFormat="1" applyFont="1" applyBorder="1"/>
    <xf numFmtId="0" fontId="7" fillId="0" borderId="113" xfId="0" applyFont="1" applyBorder="1"/>
    <xf numFmtId="164" fontId="0" fillId="0" borderId="112" xfId="1" applyNumberFormat="1" applyFont="1" applyBorder="1"/>
    <xf numFmtId="164" fontId="0" fillId="0" borderId="112" xfId="0" applyNumberFormat="1" applyBorder="1"/>
    <xf numFmtId="0" fontId="10" fillId="0" borderId="3" xfId="3" applyFont="1"/>
    <xf numFmtId="164" fontId="0" fillId="0" borderId="114" xfId="1" applyNumberFormat="1" applyFont="1" applyBorder="1"/>
    <xf numFmtId="0" fontId="0" fillId="0" borderId="115" xfId="0" applyBorder="1"/>
    <xf numFmtId="0" fontId="0" fillId="0" borderId="117" xfId="0" applyBorder="1"/>
    <xf numFmtId="164" fontId="0" fillId="0" borderId="116" xfId="1" applyNumberFormat="1" applyFont="1" applyBorder="1"/>
    <xf numFmtId="0" fontId="7" fillId="0" borderId="117" xfId="0" applyFont="1" applyBorder="1"/>
    <xf numFmtId="0" fontId="22" fillId="0" borderId="86" xfId="0" applyFont="1" applyBorder="1" applyAlignment="1">
      <alignment horizontal="center"/>
    </xf>
    <xf numFmtId="0" fontId="22" fillId="0" borderId="87" xfId="0" applyFont="1" applyBorder="1" applyAlignment="1">
      <alignment horizontal="center"/>
    </xf>
    <xf numFmtId="0" fontId="22" fillId="0" borderId="88" xfId="0" applyFont="1" applyBorder="1" applyAlignment="1">
      <alignment horizontal="center"/>
    </xf>
    <xf numFmtId="0" fontId="18" fillId="0" borderId="86" xfId="0" applyFont="1" applyBorder="1" applyAlignment="1">
      <alignment horizontal="center"/>
    </xf>
    <xf numFmtId="0" fontId="18" fillId="0" borderId="87" xfId="0" applyFont="1" applyBorder="1" applyAlignment="1">
      <alignment horizontal="center"/>
    </xf>
    <xf numFmtId="0" fontId="18" fillId="0" borderId="88" xfId="0" applyFont="1" applyBorder="1" applyAlignment="1">
      <alignment horizontal="center"/>
    </xf>
    <xf numFmtId="0" fontId="9" fillId="2" borderId="89" xfId="0" applyFont="1" applyFill="1" applyBorder="1" applyAlignment="1">
      <alignment horizontal="center" vertical="center" wrapText="1"/>
    </xf>
    <xf numFmtId="0" fontId="9" fillId="2" borderId="90" xfId="0" applyFont="1" applyFill="1" applyBorder="1" applyAlignment="1">
      <alignment horizontal="center" vertical="center" wrapText="1"/>
    </xf>
    <xf numFmtId="16" fontId="23" fillId="3" borderId="89" xfId="0" applyNumberFormat="1" applyFont="1" applyFill="1" applyBorder="1" applyAlignment="1">
      <alignment horizontal="center" vertical="center" wrapText="1"/>
    </xf>
    <xf numFmtId="0" fontId="23" fillId="3" borderId="90" xfId="0" applyFont="1" applyFill="1" applyBorder="1" applyAlignment="1">
      <alignment horizontal="center" vertical="center" wrapText="1"/>
    </xf>
    <xf numFmtId="16" fontId="23" fillId="3" borderId="90" xfId="0" applyNumberFormat="1" applyFont="1" applyFill="1" applyBorder="1" applyAlignment="1">
      <alignment horizontal="center" vertical="center" wrapText="1"/>
    </xf>
    <xf numFmtId="16" fontId="23" fillId="4" borderId="89" xfId="0" applyNumberFormat="1" applyFont="1" applyFill="1" applyBorder="1" applyAlignment="1">
      <alignment horizontal="center" vertical="center" wrapText="1"/>
    </xf>
    <xf numFmtId="16" fontId="23" fillId="4" borderId="90" xfId="0" applyNumberFormat="1" applyFont="1" applyFill="1" applyBorder="1" applyAlignment="1">
      <alignment horizontal="center" vertical="center" wrapText="1"/>
    </xf>
    <xf numFmtId="16" fontId="23" fillId="3" borderId="89" xfId="0" applyNumberFormat="1" applyFont="1" applyFill="1" applyBorder="1" applyAlignment="1" applyProtection="1">
      <alignment horizontal="center" vertical="center" wrapText="1"/>
      <protection locked="0"/>
    </xf>
    <xf numFmtId="16" fontId="23" fillId="3" borderId="90" xfId="0" applyNumberFormat="1" applyFont="1" applyFill="1" applyBorder="1" applyAlignment="1" applyProtection="1">
      <alignment horizontal="center" vertical="center" wrapText="1"/>
      <protection locked="0"/>
    </xf>
    <xf numFmtId="16" fontId="23" fillId="4" borderId="89" xfId="0" applyNumberFormat="1" applyFont="1" applyFill="1" applyBorder="1" applyAlignment="1" applyProtection="1">
      <alignment horizontal="center" vertical="center" wrapText="1"/>
      <protection locked="0"/>
    </xf>
    <xf numFmtId="16" fontId="23" fillId="4" borderId="90" xfId="0" applyNumberFormat="1" applyFont="1" applyFill="1" applyBorder="1" applyAlignment="1" applyProtection="1">
      <alignment horizontal="center" vertical="center" wrapText="1"/>
      <protection locked="0"/>
    </xf>
    <xf numFmtId="0" fontId="24" fillId="0" borderId="89" xfId="0" applyFont="1" applyBorder="1" applyAlignment="1">
      <alignment horizontal="center" vertical="center" textRotation="255" wrapText="1"/>
    </xf>
    <xf numFmtId="0" fontId="24" fillId="0" borderId="94" xfId="0" applyFont="1" applyBorder="1" applyAlignment="1">
      <alignment horizontal="center" vertical="center" textRotation="255" wrapText="1"/>
    </xf>
    <xf numFmtId="0" fontId="24" fillId="0" borderId="90" xfId="0" applyFont="1" applyBorder="1" applyAlignment="1">
      <alignment horizontal="center" vertical="center" textRotation="255" wrapText="1"/>
    </xf>
  </cellXfs>
  <cellStyles count="9">
    <cellStyle name="Comma" xfId="1" builtinId="3"/>
    <cellStyle name="Excel Built-in Normal" xfId="8" xr:uid="{3434F273-A08A-4346-ACCB-E30EAEC96B25}"/>
    <cellStyle name="Normal" xfId="0" builtinId="0"/>
    <cellStyle name="Percent" xfId="5" builtinId="5"/>
    <cellStyle name="Style 1" xfId="2" xr:uid="{00000000-0005-0000-0000-000003000000}"/>
    <cellStyle name="Style 1 2" xfId="7" xr:uid="{D69B500F-5726-4624-8B22-F6B9BD43AF79}"/>
    <cellStyle name="Style 2" xfId="3" xr:uid="{00000000-0005-0000-0000-000004000000}"/>
    <cellStyle name="Style 2 2" xfId="6" xr:uid="{FBEF9B3F-E835-4979-A6DE-F86D56267CC2}"/>
    <cellStyle name="Style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Comparing Counts for Kachemak Bay Sites </a:t>
            </a:r>
          </a:p>
        </c:rich>
      </c:tx>
      <c:overlay val="0"/>
    </c:title>
    <c:autoTitleDeleted val="0"/>
    <c:plotArea>
      <c:layout/>
      <c:lineChart>
        <c:grouping val="standard"/>
        <c:varyColors val="0"/>
        <c:ser>
          <c:idx val="0"/>
          <c:order val="0"/>
          <c:tx>
            <c:strRef>
              <c:f>'Homer Spit 2025'!$AZ$32</c:f>
              <c:strCache>
                <c:ptCount val="1"/>
                <c:pt idx="0">
                  <c:v>All Sites</c:v>
                </c:pt>
              </c:strCache>
            </c:strRef>
          </c:tx>
          <c:marker>
            <c:symbol val="none"/>
          </c:marker>
          <c:cat>
            <c:numRef>
              <c:f>'Homer Spit 2025'!$BA$31:$BI$31</c:f>
              <c:numCache>
                <c:formatCode>m/d/yyyy</c:formatCode>
                <c:ptCount val="9"/>
                <c:pt idx="0">
                  <c:v>45759</c:v>
                </c:pt>
                <c:pt idx="1">
                  <c:v>45764</c:v>
                </c:pt>
                <c:pt idx="2">
                  <c:v>45769</c:v>
                </c:pt>
                <c:pt idx="3">
                  <c:v>45774</c:v>
                </c:pt>
                <c:pt idx="4">
                  <c:v>45779</c:v>
                </c:pt>
                <c:pt idx="5">
                  <c:v>45784</c:v>
                </c:pt>
                <c:pt idx="6">
                  <c:v>45789</c:v>
                </c:pt>
                <c:pt idx="7">
                  <c:v>45794</c:v>
                </c:pt>
                <c:pt idx="8">
                  <c:v>45799</c:v>
                </c:pt>
              </c:numCache>
            </c:numRef>
          </c:cat>
          <c:val>
            <c:numRef>
              <c:f>'Homer Spit 2025'!$BA$32:$BI$32</c:f>
              <c:numCache>
                <c:formatCode>_(* #,##0_);_(* \(#,##0\);_(* "-"??_);_(@_)</c:formatCode>
                <c:ptCount val="9"/>
                <c:pt idx="0">
                  <c:v>58</c:v>
                </c:pt>
                <c:pt idx="1">
                  <c:v>10</c:v>
                </c:pt>
                <c:pt idx="2">
                  <c:v>21</c:v>
                </c:pt>
                <c:pt idx="3">
                  <c:v>138</c:v>
                </c:pt>
                <c:pt idx="4">
                  <c:v>885</c:v>
                </c:pt>
                <c:pt idx="5">
                  <c:v>8973</c:v>
                </c:pt>
                <c:pt idx="6">
                  <c:v>3592</c:v>
                </c:pt>
                <c:pt idx="7">
                  <c:v>11567</c:v>
                </c:pt>
                <c:pt idx="8">
                  <c:v>272</c:v>
                </c:pt>
              </c:numCache>
            </c:numRef>
          </c:val>
          <c:smooth val="0"/>
          <c:extLst>
            <c:ext xmlns:c16="http://schemas.microsoft.com/office/drawing/2014/chart" uri="{C3380CC4-5D6E-409C-BE32-E72D297353CC}">
              <c16:uniqueId val="{00000000-C8D9-412B-BAE8-F56E062FB5DA}"/>
            </c:ext>
          </c:extLst>
        </c:ser>
        <c:ser>
          <c:idx val="1"/>
          <c:order val="1"/>
          <c:tx>
            <c:strRef>
              <c:f>'Homer Spit 2025'!$AZ$33</c:f>
              <c:strCache>
                <c:ptCount val="1"/>
                <c:pt idx="0">
                  <c:v>Mud Bay</c:v>
                </c:pt>
              </c:strCache>
            </c:strRef>
          </c:tx>
          <c:marker>
            <c:symbol val="none"/>
          </c:marker>
          <c:cat>
            <c:numRef>
              <c:f>'Homer Spit 2025'!$BA$31:$BI$31</c:f>
              <c:numCache>
                <c:formatCode>m/d/yyyy</c:formatCode>
                <c:ptCount val="9"/>
                <c:pt idx="0">
                  <c:v>45759</c:v>
                </c:pt>
                <c:pt idx="1">
                  <c:v>45764</c:v>
                </c:pt>
                <c:pt idx="2">
                  <c:v>45769</c:v>
                </c:pt>
                <c:pt idx="3">
                  <c:v>45774</c:v>
                </c:pt>
                <c:pt idx="4">
                  <c:v>45779</c:v>
                </c:pt>
                <c:pt idx="5">
                  <c:v>45784</c:v>
                </c:pt>
                <c:pt idx="6">
                  <c:v>45789</c:v>
                </c:pt>
                <c:pt idx="7">
                  <c:v>45794</c:v>
                </c:pt>
                <c:pt idx="8">
                  <c:v>45799</c:v>
                </c:pt>
              </c:numCache>
            </c:numRef>
          </c:cat>
          <c:val>
            <c:numRef>
              <c:f>'Homer Spit 2025'!$BA$33:$BI$33</c:f>
              <c:numCache>
                <c:formatCode>_(* #,##0_);_(* \(#,##0\);_(* "-"??_);_(@_)</c:formatCode>
                <c:ptCount val="9"/>
                <c:pt idx="0">
                  <c:v>58</c:v>
                </c:pt>
                <c:pt idx="1">
                  <c:v>4</c:v>
                </c:pt>
                <c:pt idx="2">
                  <c:v>14</c:v>
                </c:pt>
                <c:pt idx="3">
                  <c:v>50</c:v>
                </c:pt>
                <c:pt idx="4">
                  <c:v>377</c:v>
                </c:pt>
                <c:pt idx="5">
                  <c:v>4775</c:v>
                </c:pt>
                <c:pt idx="6">
                  <c:v>1656</c:v>
                </c:pt>
                <c:pt idx="7">
                  <c:v>3105</c:v>
                </c:pt>
                <c:pt idx="8">
                  <c:v>83</c:v>
                </c:pt>
              </c:numCache>
            </c:numRef>
          </c:val>
          <c:smooth val="0"/>
          <c:extLst>
            <c:ext xmlns:c16="http://schemas.microsoft.com/office/drawing/2014/chart" uri="{C3380CC4-5D6E-409C-BE32-E72D297353CC}">
              <c16:uniqueId val="{00000001-C8D9-412B-BAE8-F56E062FB5DA}"/>
            </c:ext>
          </c:extLst>
        </c:ser>
        <c:ser>
          <c:idx val="2"/>
          <c:order val="2"/>
          <c:tx>
            <c:strRef>
              <c:f>'Homer Spit 2025'!$AZ$34</c:f>
              <c:strCache>
                <c:ptCount val="1"/>
                <c:pt idx="0">
                  <c:v>Mariner Park Lagoon</c:v>
                </c:pt>
              </c:strCache>
            </c:strRef>
          </c:tx>
          <c:marker>
            <c:symbol val="none"/>
          </c:marker>
          <c:cat>
            <c:numRef>
              <c:f>'Homer Spit 2025'!$BA$31:$BI$31</c:f>
              <c:numCache>
                <c:formatCode>m/d/yyyy</c:formatCode>
                <c:ptCount val="9"/>
                <c:pt idx="0">
                  <c:v>45759</c:v>
                </c:pt>
                <c:pt idx="1">
                  <c:v>45764</c:v>
                </c:pt>
                <c:pt idx="2">
                  <c:v>45769</c:v>
                </c:pt>
                <c:pt idx="3">
                  <c:v>45774</c:v>
                </c:pt>
                <c:pt idx="4">
                  <c:v>45779</c:v>
                </c:pt>
                <c:pt idx="5">
                  <c:v>45784</c:v>
                </c:pt>
                <c:pt idx="6">
                  <c:v>45789</c:v>
                </c:pt>
                <c:pt idx="7">
                  <c:v>45794</c:v>
                </c:pt>
                <c:pt idx="8">
                  <c:v>45799</c:v>
                </c:pt>
              </c:numCache>
            </c:numRef>
          </c:cat>
          <c:val>
            <c:numRef>
              <c:f>'Homer Spit 2025'!$BA$34:$BI$34</c:f>
              <c:numCache>
                <c:formatCode>_(* #,##0_);_(* \(#,##0\);_(* "-"??_);_(@_)</c:formatCode>
                <c:ptCount val="9"/>
                <c:pt idx="0">
                  <c:v>0</c:v>
                </c:pt>
                <c:pt idx="1">
                  <c:v>0</c:v>
                </c:pt>
                <c:pt idx="2">
                  <c:v>0</c:v>
                </c:pt>
                <c:pt idx="3">
                  <c:v>17</c:v>
                </c:pt>
                <c:pt idx="4">
                  <c:v>101</c:v>
                </c:pt>
                <c:pt idx="5">
                  <c:v>2012</c:v>
                </c:pt>
                <c:pt idx="6">
                  <c:v>0</c:v>
                </c:pt>
                <c:pt idx="7">
                  <c:v>161</c:v>
                </c:pt>
                <c:pt idx="8">
                  <c:v>1</c:v>
                </c:pt>
              </c:numCache>
            </c:numRef>
          </c:val>
          <c:smooth val="0"/>
          <c:extLst>
            <c:ext xmlns:c16="http://schemas.microsoft.com/office/drawing/2014/chart" uri="{C3380CC4-5D6E-409C-BE32-E72D297353CC}">
              <c16:uniqueId val="{00000002-C8D9-412B-BAE8-F56E062FB5DA}"/>
            </c:ext>
          </c:extLst>
        </c:ser>
        <c:ser>
          <c:idx val="3"/>
          <c:order val="3"/>
          <c:tx>
            <c:strRef>
              <c:f>'Homer Spit 2025'!$AZ$35</c:f>
              <c:strCache>
                <c:ptCount val="1"/>
                <c:pt idx="0">
                  <c:v>Mid-Spit</c:v>
                </c:pt>
              </c:strCache>
            </c:strRef>
          </c:tx>
          <c:marker>
            <c:symbol val="none"/>
          </c:marker>
          <c:cat>
            <c:numRef>
              <c:f>'Homer Spit 2025'!$BA$31:$BI$31</c:f>
              <c:numCache>
                <c:formatCode>m/d/yyyy</c:formatCode>
                <c:ptCount val="9"/>
                <c:pt idx="0">
                  <c:v>45759</c:v>
                </c:pt>
                <c:pt idx="1">
                  <c:v>45764</c:v>
                </c:pt>
                <c:pt idx="2">
                  <c:v>45769</c:v>
                </c:pt>
                <c:pt idx="3">
                  <c:v>45774</c:v>
                </c:pt>
                <c:pt idx="4">
                  <c:v>45779</c:v>
                </c:pt>
                <c:pt idx="5">
                  <c:v>45784</c:v>
                </c:pt>
                <c:pt idx="6">
                  <c:v>45789</c:v>
                </c:pt>
                <c:pt idx="7">
                  <c:v>45794</c:v>
                </c:pt>
                <c:pt idx="8">
                  <c:v>45799</c:v>
                </c:pt>
              </c:numCache>
            </c:numRef>
          </c:cat>
          <c:val>
            <c:numRef>
              <c:f>'Homer Spit 2025'!$BA$35:$BI$35</c:f>
              <c:numCache>
                <c:formatCode>_(* #,##0_);_(* \(#,##0\);_(* "-"??_);_(@_)</c:formatCode>
                <c:ptCount val="9"/>
                <c:pt idx="0">
                  <c:v>40</c:v>
                </c:pt>
                <c:pt idx="1">
                  <c:v>5</c:v>
                </c:pt>
                <c:pt idx="2">
                  <c:v>1</c:v>
                </c:pt>
                <c:pt idx="3">
                  <c:v>41</c:v>
                </c:pt>
                <c:pt idx="4">
                  <c:v>270</c:v>
                </c:pt>
                <c:pt idx="5">
                  <c:v>1255</c:v>
                </c:pt>
                <c:pt idx="6">
                  <c:v>2125</c:v>
                </c:pt>
                <c:pt idx="7">
                  <c:v>7574</c:v>
                </c:pt>
                <c:pt idx="8">
                  <c:v>88</c:v>
                </c:pt>
              </c:numCache>
            </c:numRef>
          </c:val>
          <c:smooth val="0"/>
          <c:extLst>
            <c:ext xmlns:c16="http://schemas.microsoft.com/office/drawing/2014/chart" uri="{C3380CC4-5D6E-409C-BE32-E72D297353CC}">
              <c16:uniqueId val="{00000003-C8D9-412B-BAE8-F56E062FB5DA}"/>
            </c:ext>
          </c:extLst>
        </c:ser>
        <c:ser>
          <c:idx val="4"/>
          <c:order val="4"/>
          <c:tx>
            <c:strRef>
              <c:f>'Homer Spit 2025'!$AZ$36</c:f>
              <c:strCache>
                <c:ptCount val="1"/>
                <c:pt idx="0">
                  <c:v>Outer Spit</c:v>
                </c:pt>
              </c:strCache>
            </c:strRef>
          </c:tx>
          <c:marker>
            <c:symbol val="none"/>
          </c:marker>
          <c:cat>
            <c:numRef>
              <c:f>'Homer Spit 2025'!$BA$31:$BI$31</c:f>
              <c:numCache>
                <c:formatCode>m/d/yyyy</c:formatCode>
                <c:ptCount val="9"/>
                <c:pt idx="0">
                  <c:v>45759</c:v>
                </c:pt>
                <c:pt idx="1">
                  <c:v>45764</c:v>
                </c:pt>
                <c:pt idx="2">
                  <c:v>45769</c:v>
                </c:pt>
                <c:pt idx="3">
                  <c:v>45774</c:v>
                </c:pt>
                <c:pt idx="4">
                  <c:v>45779</c:v>
                </c:pt>
                <c:pt idx="5">
                  <c:v>45784</c:v>
                </c:pt>
                <c:pt idx="6">
                  <c:v>45789</c:v>
                </c:pt>
                <c:pt idx="7">
                  <c:v>45794</c:v>
                </c:pt>
                <c:pt idx="8">
                  <c:v>45799</c:v>
                </c:pt>
              </c:numCache>
            </c:numRef>
          </c:cat>
          <c:val>
            <c:numRef>
              <c:f>'Homer Spit 2025'!$BA$36:$BI$36</c:f>
              <c:numCache>
                <c:formatCode>_(* #,##0_);_(* \(#,##0\);_(* "-"??_);_(@_)</c:formatCode>
                <c:ptCount val="9"/>
                <c:pt idx="0">
                  <c:v>0</c:v>
                </c:pt>
                <c:pt idx="1">
                  <c:v>0</c:v>
                </c:pt>
                <c:pt idx="2">
                  <c:v>0</c:v>
                </c:pt>
                <c:pt idx="3">
                  <c:v>0</c:v>
                </c:pt>
                <c:pt idx="4">
                  <c:v>46</c:v>
                </c:pt>
                <c:pt idx="5">
                  <c:v>62</c:v>
                </c:pt>
                <c:pt idx="6">
                  <c:v>384</c:v>
                </c:pt>
                <c:pt idx="7">
                  <c:v>720</c:v>
                </c:pt>
                <c:pt idx="8">
                  <c:v>14</c:v>
                </c:pt>
              </c:numCache>
            </c:numRef>
          </c:val>
          <c:smooth val="0"/>
          <c:extLst>
            <c:ext xmlns:c16="http://schemas.microsoft.com/office/drawing/2014/chart" uri="{C3380CC4-5D6E-409C-BE32-E72D297353CC}">
              <c16:uniqueId val="{00000004-C8D9-412B-BAE8-F56E062FB5DA}"/>
            </c:ext>
          </c:extLst>
        </c:ser>
        <c:ser>
          <c:idx val="5"/>
          <c:order val="5"/>
          <c:tx>
            <c:strRef>
              <c:f>'Homer Spit 2025'!$AZ$37</c:f>
              <c:strCache>
                <c:ptCount val="1"/>
                <c:pt idx="0">
                  <c:v>Beluga Slough</c:v>
                </c:pt>
              </c:strCache>
            </c:strRef>
          </c:tx>
          <c:marker>
            <c:symbol val="none"/>
          </c:marker>
          <c:cat>
            <c:numRef>
              <c:f>'Homer Spit 2025'!$BA$31:$BI$31</c:f>
              <c:numCache>
                <c:formatCode>m/d/yyyy</c:formatCode>
                <c:ptCount val="9"/>
                <c:pt idx="0">
                  <c:v>45759</c:v>
                </c:pt>
                <c:pt idx="1">
                  <c:v>45764</c:v>
                </c:pt>
                <c:pt idx="2">
                  <c:v>45769</c:v>
                </c:pt>
                <c:pt idx="3">
                  <c:v>45774</c:v>
                </c:pt>
                <c:pt idx="4">
                  <c:v>45779</c:v>
                </c:pt>
                <c:pt idx="5">
                  <c:v>45784</c:v>
                </c:pt>
                <c:pt idx="6">
                  <c:v>45789</c:v>
                </c:pt>
                <c:pt idx="7">
                  <c:v>45794</c:v>
                </c:pt>
                <c:pt idx="8">
                  <c:v>45799</c:v>
                </c:pt>
              </c:numCache>
            </c:numRef>
          </c:cat>
          <c:val>
            <c:numRef>
              <c:f>'Homer Spit 2025'!$BA$37:$BI$37</c:f>
              <c:numCache>
                <c:formatCode>_(* #,##0_);_(* \(#,##0\);_(* "-"??_);_(@_)</c:formatCode>
                <c:ptCount val="9"/>
                <c:pt idx="0">
                  <c:v>0</c:v>
                </c:pt>
                <c:pt idx="1">
                  <c:v>1</c:v>
                </c:pt>
                <c:pt idx="2">
                  <c:v>4</c:v>
                </c:pt>
                <c:pt idx="3">
                  <c:v>24</c:v>
                </c:pt>
                <c:pt idx="4">
                  <c:v>87</c:v>
                </c:pt>
                <c:pt idx="5">
                  <c:v>719</c:v>
                </c:pt>
                <c:pt idx="6">
                  <c:v>187</c:v>
                </c:pt>
                <c:pt idx="7">
                  <c:v>112</c:v>
                </c:pt>
                <c:pt idx="8">
                  <c:v>86</c:v>
                </c:pt>
              </c:numCache>
            </c:numRef>
          </c:val>
          <c:smooth val="0"/>
          <c:extLst>
            <c:ext xmlns:c16="http://schemas.microsoft.com/office/drawing/2014/chart" uri="{C3380CC4-5D6E-409C-BE32-E72D297353CC}">
              <c16:uniqueId val="{00000005-C8D9-412B-BAE8-F56E062FB5DA}"/>
            </c:ext>
          </c:extLst>
        </c:ser>
        <c:ser>
          <c:idx val="6"/>
          <c:order val="6"/>
          <c:tx>
            <c:strRef>
              <c:f>'Homer Spit 2025'!$AZ$38</c:f>
              <c:strCache>
                <c:ptCount val="1"/>
                <c:pt idx="0">
                  <c:v>Islands and Islets</c:v>
                </c:pt>
              </c:strCache>
            </c:strRef>
          </c:tx>
          <c:marker>
            <c:symbol val="none"/>
          </c:marker>
          <c:cat>
            <c:numRef>
              <c:f>'Homer Spit 2025'!$BA$31:$BI$31</c:f>
              <c:numCache>
                <c:formatCode>m/d/yyyy</c:formatCode>
                <c:ptCount val="9"/>
                <c:pt idx="0">
                  <c:v>45759</c:v>
                </c:pt>
                <c:pt idx="1">
                  <c:v>45764</c:v>
                </c:pt>
                <c:pt idx="2">
                  <c:v>45769</c:v>
                </c:pt>
                <c:pt idx="3">
                  <c:v>45774</c:v>
                </c:pt>
                <c:pt idx="4">
                  <c:v>45779</c:v>
                </c:pt>
                <c:pt idx="5">
                  <c:v>45784</c:v>
                </c:pt>
                <c:pt idx="6">
                  <c:v>45789</c:v>
                </c:pt>
                <c:pt idx="7">
                  <c:v>45794</c:v>
                </c:pt>
                <c:pt idx="8">
                  <c:v>45799</c:v>
                </c:pt>
              </c:numCache>
            </c:numRef>
          </c:cat>
          <c:val>
            <c:numRef>
              <c:f>'Homer Spit 2025'!$BA$38:$BI$38</c:f>
              <c:numCache>
                <c:formatCode>_(* #,##0_);_(* \(#,##0\);_(* "-"??_);_(@_)</c:formatCode>
                <c:ptCount val="9"/>
                <c:pt idx="0">
                  <c:v>0</c:v>
                </c:pt>
                <c:pt idx="1">
                  <c:v>0</c:v>
                </c:pt>
                <c:pt idx="2">
                  <c:v>2</c:v>
                </c:pt>
                <c:pt idx="3">
                  <c:v>20</c:v>
                </c:pt>
                <c:pt idx="4">
                  <c:v>4</c:v>
                </c:pt>
                <c:pt idx="5">
                  <c:v>152</c:v>
                </c:pt>
                <c:pt idx="6">
                  <c:v>0</c:v>
                </c:pt>
                <c:pt idx="7">
                  <c:v>0</c:v>
                </c:pt>
                <c:pt idx="8">
                  <c:v>0</c:v>
                </c:pt>
              </c:numCache>
            </c:numRef>
          </c:val>
          <c:smooth val="0"/>
          <c:extLst>
            <c:ext xmlns:c16="http://schemas.microsoft.com/office/drawing/2014/chart" uri="{C3380CC4-5D6E-409C-BE32-E72D297353CC}">
              <c16:uniqueId val="{00000006-C8D9-412B-BAE8-F56E062FB5DA}"/>
            </c:ext>
          </c:extLst>
        </c:ser>
        <c:dLbls>
          <c:showLegendKey val="0"/>
          <c:showVal val="0"/>
          <c:showCatName val="0"/>
          <c:showSerName val="0"/>
          <c:showPercent val="0"/>
          <c:showBubbleSize val="0"/>
        </c:dLbls>
        <c:smooth val="0"/>
        <c:axId val="215490792"/>
        <c:axId val="215115648"/>
      </c:lineChart>
      <c:catAx>
        <c:axId val="215490792"/>
        <c:scaling>
          <c:orientation val="minMax"/>
        </c:scaling>
        <c:delete val="0"/>
        <c:axPos val="b"/>
        <c:majorGridlines/>
        <c:minorGridlines/>
        <c:title>
          <c:tx>
            <c:rich>
              <a:bodyPr/>
              <a:lstStyle/>
              <a:p>
                <a:pPr>
                  <a:defRPr/>
                </a:pPr>
                <a:r>
                  <a:rPr lang="en-US"/>
                  <a:t>Date</a:t>
                </a:r>
              </a:p>
            </c:rich>
          </c:tx>
          <c:overlay val="0"/>
        </c:title>
        <c:numFmt formatCode="m/d/yyyy" sourceLinked="1"/>
        <c:majorTickMark val="out"/>
        <c:minorTickMark val="none"/>
        <c:tickLblPos val="nextTo"/>
        <c:crossAx val="215115648"/>
        <c:crosses val="autoZero"/>
        <c:auto val="0"/>
        <c:lblAlgn val="ctr"/>
        <c:lblOffset val="100"/>
        <c:noMultiLvlLbl val="0"/>
      </c:catAx>
      <c:valAx>
        <c:axId val="215115648"/>
        <c:scaling>
          <c:orientation val="minMax"/>
        </c:scaling>
        <c:delete val="0"/>
        <c:axPos val="l"/>
        <c:majorGridlines/>
        <c:title>
          <c:tx>
            <c:rich>
              <a:bodyPr/>
              <a:lstStyle/>
              <a:p>
                <a:pPr>
                  <a:defRPr/>
                </a:pPr>
                <a:r>
                  <a:rPr lang="en-US"/>
                  <a:t>Shorebird Count</a:t>
                </a:r>
              </a:p>
              <a:p>
                <a:pPr>
                  <a:defRPr/>
                </a:pPr>
                <a:endParaRPr lang="en-US"/>
              </a:p>
            </c:rich>
          </c:tx>
          <c:overlay val="0"/>
        </c:title>
        <c:numFmt formatCode="_(* #,##0_);_(* \(#,##0\);_(* &quot;-&quot;??_);_(@_)" sourceLinked="1"/>
        <c:majorTickMark val="out"/>
        <c:minorTickMark val="none"/>
        <c:tickLblPos val="nextTo"/>
        <c:crossAx val="215490792"/>
        <c:crossesAt val="41377"/>
        <c:crossBetween val="midCat"/>
      </c:valAx>
    </c:plotArea>
    <c:legend>
      <c:legendPos val="r"/>
      <c:overlay val="0"/>
    </c:legend>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Wandering Tattler</a:t>
            </a:r>
          </a:p>
          <a:p>
            <a:pPr>
              <a:defRPr sz="1800"/>
            </a:pP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991404338439236E-2"/>
          <c:y val="0.16820861678004537"/>
          <c:w val="0.87132255822633065"/>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'Arrivals-Departures'!$N$182:$V$182</c:f>
              <c:numCache>
                <c:formatCode>_(* #,##0.0_);_(* \(#,##0.0\);_(* "-"??_);_(@_)</c:formatCode>
                <c:ptCount val="9"/>
                <c:pt idx="0" formatCode="_(* #,##0_);_(* \(#,##0\);_(* &quot;-&quot;??_);_(@_)">
                  <c:v>0</c:v>
                </c:pt>
                <c:pt idx="1">
                  <c:v>5.8823529411764705E-2</c:v>
                </c:pt>
                <c:pt idx="2">
                  <c:v>0</c:v>
                </c:pt>
                <c:pt idx="3">
                  <c:v>0</c:v>
                </c:pt>
                <c:pt idx="4">
                  <c:v>1.6470588235294117</c:v>
                </c:pt>
                <c:pt idx="5">
                  <c:v>5.4705882352941178</c:v>
                </c:pt>
                <c:pt idx="6">
                  <c:v>13.411764705882353</c:v>
                </c:pt>
                <c:pt idx="7">
                  <c:v>11.058823529411764</c:v>
                </c:pt>
                <c:pt idx="8">
                  <c:v>2.7647058823529411</c:v>
                </c:pt>
              </c:numCache>
            </c:numRef>
          </c:val>
          <c:smooth val="0"/>
          <c:extLst>
            <c:ext xmlns:c16="http://schemas.microsoft.com/office/drawing/2014/chart" uri="{C3380CC4-5D6E-409C-BE32-E72D297353CC}">
              <c16:uniqueId val="{00000000-E14A-4A20-9267-7BDDA222E32C}"/>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i="1"/>
              <a:t>Tringa</a:t>
            </a:r>
          </a:p>
          <a:p>
            <a:pPr>
              <a:defRPr sz="1800"/>
            </a:pPr>
            <a:r>
              <a:rPr lang="en-US" sz="1600" i="0"/>
              <a:t>Average per session count over 17 years of monitoring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872157393579203E-2"/>
          <c:y val="0.1009076855760299"/>
          <c:w val="0.88560094710509385"/>
          <c:h val="0.70540646611134106"/>
        </c:manualLayout>
      </c:layout>
      <c:lineChart>
        <c:grouping val="standard"/>
        <c:varyColors val="0"/>
        <c:ser>
          <c:idx val="0"/>
          <c:order val="0"/>
          <c:tx>
            <c:strRef>
              <c:f>'Arrivals-Departures'!$M$185</c:f>
              <c:strCache>
                <c:ptCount val="1"/>
                <c:pt idx="0">
                  <c:v>Greater Yellowlegs Average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'Arrivals-Departures'!$N$184:$V$184</c:f>
              <c:strCache>
                <c:ptCount val="9"/>
                <c:pt idx="0">
                  <c:v>  #1 </c:v>
                </c:pt>
                <c:pt idx="1">
                  <c:v> #2 </c:v>
                </c:pt>
                <c:pt idx="2">
                  <c:v> #3 </c:v>
                </c:pt>
                <c:pt idx="3">
                  <c:v> #4 </c:v>
                </c:pt>
                <c:pt idx="4">
                  <c:v> #5 </c:v>
                </c:pt>
                <c:pt idx="5">
                  <c:v> #6 </c:v>
                </c:pt>
                <c:pt idx="6">
                  <c:v> #7 </c:v>
                </c:pt>
                <c:pt idx="7">
                  <c:v> #8 </c:v>
                </c:pt>
                <c:pt idx="8">
                  <c:v> #9 </c:v>
                </c:pt>
              </c:strCache>
            </c:strRef>
          </c:cat>
          <c:val>
            <c:numRef>
              <c:f>'Arrivals-Departures'!$N$185:$V$185</c:f>
              <c:numCache>
                <c:formatCode>_(* #,##0.0_);_(* \(#,##0.0\);_(* "-"??_);_(@_)</c:formatCode>
                <c:ptCount val="9"/>
                <c:pt idx="0">
                  <c:v>1.8823529411764706</c:v>
                </c:pt>
                <c:pt idx="1">
                  <c:v>12.117647058823529</c:v>
                </c:pt>
                <c:pt idx="2">
                  <c:v>17</c:v>
                </c:pt>
                <c:pt idx="3">
                  <c:v>16.176470588235293</c:v>
                </c:pt>
                <c:pt idx="4">
                  <c:v>8.4705882352941178</c:v>
                </c:pt>
                <c:pt idx="5">
                  <c:v>6.882352941176471</c:v>
                </c:pt>
                <c:pt idx="6">
                  <c:v>3.2941176470588234</c:v>
                </c:pt>
                <c:pt idx="7">
                  <c:v>3.7058823529411766</c:v>
                </c:pt>
                <c:pt idx="8">
                  <c:v>2.4705882352941178</c:v>
                </c:pt>
              </c:numCache>
            </c:numRef>
          </c:val>
          <c:smooth val="0"/>
          <c:extLst>
            <c:ext xmlns:c16="http://schemas.microsoft.com/office/drawing/2014/chart" uri="{C3380CC4-5D6E-409C-BE32-E72D297353CC}">
              <c16:uniqueId val="{00000000-9A76-4E93-953B-A3B853798280}"/>
            </c:ext>
          </c:extLst>
        </c:ser>
        <c:ser>
          <c:idx val="1"/>
          <c:order val="1"/>
          <c:tx>
            <c:strRef>
              <c:f>'Arrivals-Departures'!$M$186</c:f>
              <c:strCache>
                <c:ptCount val="1"/>
                <c:pt idx="0">
                  <c:v>Lesser Yellowlegs Average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'Arrivals-Departures'!$N$184:$V$184</c:f>
              <c:strCache>
                <c:ptCount val="9"/>
                <c:pt idx="0">
                  <c:v>  #1 </c:v>
                </c:pt>
                <c:pt idx="1">
                  <c:v> #2 </c:v>
                </c:pt>
                <c:pt idx="2">
                  <c:v> #3 </c:v>
                </c:pt>
                <c:pt idx="3">
                  <c:v> #4 </c:v>
                </c:pt>
                <c:pt idx="4">
                  <c:v> #5 </c:v>
                </c:pt>
                <c:pt idx="5">
                  <c:v> #6 </c:v>
                </c:pt>
                <c:pt idx="6">
                  <c:v> #7 </c:v>
                </c:pt>
                <c:pt idx="7">
                  <c:v> #8 </c:v>
                </c:pt>
                <c:pt idx="8">
                  <c:v> #9 </c:v>
                </c:pt>
              </c:strCache>
            </c:strRef>
          </c:cat>
          <c:val>
            <c:numRef>
              <c:f>'Arrivals-Departures'!$N$186:$V$186</c:f>
              <c:numCache>
                <c:formatCode>_(* #,##0_);_(* \(#,##0\);_(* "-"??_);_(@_)</c:formatCode>
                <c:ptCount val="9"/>
                <c:pt idx="0" formatCode="_(* #,##0.0_);_(* \(#,##0.0\);_(* &quot;-&quot;??_);_(@_)">
                  <c:v>0.11764705882352941</c:v>
                </c:pt>
                <c:pt idx="1">
                  <c:v>1.2352941176470589</c:v>
                </c:pt>
                <c:pt idx="2" formatCode="_(* #,##0.0_);_(* \(#,##0.0\);_(* &quot;-&quot;??_);_(@_)">
                  <c:v>0.11764705882352941</c:v>
                </c:pt>
                <c:pt idx="3">
                  <c:v>1.5294117647058822</c:v>
                </c:pt>
                <c:pt idx="4">
                  <c:v>0.58823529411764708</c:v>
                </c:pt>
                <c:pt idx="5">
                  <c:v>1.0588235294117647</c:v>
                </c:pt>
                <c:pt idx="6">
                  <c:v>0.94117647058823528</c:v>
                </c:pt>
                <c:pt idx="7" formatCode="_(* #,##0.0_);_(* \(#,##0.0\);_(* &quot;-&quot;??_);_(@_)">
                  <c:v>0.47058823529411764</c:v>
                </c:pt>
                <c:pt idx="8" formatCode="_(* #,##0.0_);_(* \(#,##0.0\);_(* &quot;-&quot;??_);_(@_)">
                  <c:v>0.11764705882352941</c:v>
                </c:pt>
              </c:numCache>
            </c:numRef>
          </c:val>
          <c:smooth val="0"/>
          <c:extLst>
            <c:ext xmlns:c16="http://schemas.microsoft.com/office/drawing/2014/chart" uri="{C3380CC4-5D6E-409C-BE32-E72D297353CC}">
              <c16:uniqueId val="{00000001-9A76-4E93-953B-A3B853798280}"/>
            </c:ext>
          </c:extLst>
        </c:ser>
        <c:ser>
          <c:idx val="2"/>
          <c:order val="2"/>
          <c:tx>
            <c:strRef>
              <c:f>'Arrivals-Departures'!$M$187</c:f>
              <c:strCache>
                <c:ptCount val="1"/>
                <c:pt idx="0">
                  <c:v>Greater/Lesser Yellowlegs Av.</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'Arrivals-Departures'!$N$184:$V$184</c:f>
              <c:strCache>
                <c:ptCount val="9"/>
                <c:pt idx="0">
                  <c:v>  #1 </c:v>
                </c:pt>
                <c:pt idx="1">
                  <c:v> #2 </c:v>
                </c:pt>
                <c:pt idx="2">
                  <c:v> #3 </c:v>
                </c:pt>
                <c:pt idx="3">
                  <c:v> #4 </c:v>
                </c:pt>
                <c:pt idx="4">
                  <c:v> #5 </c:v>
                </c:pt>
                <c:pt idx="5">
                  <c:v> #6 </c:v>
                </c:pt>
                <c:pt idx="6">
                  <c:v> #7 </c:v>
                </c:pt>
                <c:pt idx="7">
                  <c:v> #8 </c:v>
                </c:pt>
                <c:pt idx="8">
                  <c:v> #9 </c:v>
                </c:pt>
              </c:strCache>
            </c:strRef>
          </c:cat>
          <c:val>
            <c:numRef>
              <c:f>'Arrivals-Departures'!$N$187:$V$187</c:f>
              <c:numCache>
                <c:formatCode>_(* #,##0_);_(* \(#,##0\);_(* "-"??_);_(@_)</c:formatCode>
                <c:ptCount val="9"/>
                <c:pt idx="0" formatCode="_(* #,##0.0_);_(* \(#,##0.0\);_(* &quot;-&quot;??_);_(@_)">
                  <c:v>0.11764705882352941</c:v>
                </c:pt>
                <c:pt idx="1">
                  <c:v>2.7058823529411766</c:v>
                </c:pt>
                <c:pt idx="2" formatCode="_(* #,##0.0_);_(* \(#,##0.0\);_(* &quot;-&quot;??_);_(@_)">
                  <c:v>0.11764705882352941</c:v>
                </c:pt>
                <c:pt idx="3" formatCode="_(* #,##0.0_);_(* \(#,##0.0\);_(* &quot;-&quot;??_);_(@_)">
                  <c:v>0.41176470588235292</c:v>
                </c:pt>
                <c:pt idx="4" formatCode="_(* #,##0.0_);_(* \(#,##0.0\);_(* &quot;-&quot;??_);_(@_)">
                  <c:v>0.47058823529411764</c:v>
                </c:pt>
                <c:pt idx="5" formatCode="_(* #,##0.0_);_(* \(#,##0.0\);_(* &quot;-&quot;??_);_(@_)">
                  <c:v>0.17647058823529413</c:v>
                </c:pt>
                <c:pt idx="6" formatCode="_(* #,##0.0_);_(* \(#,##0.0\);_(* &quot;-&quot;??_);_(@_)">
                  <c:v>5.8823529411764705E-2</c:v>
                </c:pt>
                <c:pt idx="7" formatCode="_(* #,##0.0_);_(* \(#,##0.0\);_(* &quot;-&quot;??_);_(@_)">
                  <c:v>0.47058823529411764</c:v>
                </c:pt>
                <c:pt idx="8" formatCode="_(* #,##0.0_);_(* \(#,##0.0\);_(* &quot;-&quot;??_);_(@_)">
                  <c:v>0.11764705882352941</c:v>
                </c:pt>
              </c:numCache>
            </c:numRef>
          </c:val>
          <c:smooth val="0"/>
          <c:extLst>
            <c:ext xmlns:c16="http://schemas.microsoft.com/office/drawing/2014/chart" uri="{C3380CC4-5D6E-409C-BE32-E72D297353CC}">
              <c16:uniqueId val="{00000002-9A76-4E93-953B-A3B853798280}"/>
            </c:ext>
          </c:extLst>
        </c:ser>
        <c:ser>
          <c:idx val="3"/>
          <c:order val="3"/>
          <c:tx>
            <c:strRef>
              <c:f>'Arrivals-Departures'!$M$188</c:f>
              <c:strCache>
                <c:ptCount val="1"/>
                <c:pt idx="0">
                  <c:v>Wandering Tattler Average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'Arrivals-Departures'!$N$184:$V$184</c:f>
              <c:strCache>
                <c:ptCount val="9"/>
                <c:pt idx="0">
                  <c:v>  #1 </c:v>
                </c:pt>
                <c:pt idx="1">
                  <c:v> #2 </c:v>
                </c:pt>
                <c:pt idx="2">
                  <c:v> #3 </c:v>
                </c:pt>
                <c:pt idx="3">
                  <c:v> #4 </c:v>
                </c:pt>
                <c:pt idx="4">
                  <c:v> #5 </c:v>
                </c:pt>
                <c:pt idx="5">
                  <c:v> #6 </c:v>
                </c:pt>
                <c:pt idx="6">
                  <c:v> #7 </c:v>
                </c:pt>
                <c:pt idx="7">
                  <c:v> #8 </c:v>
                </c:pt>
                <c:pt idx="8">
                  <c:v> #9 </c:v>
                </c:pt>
              </c:strCache>
            </c:strRef>
          </c:cat>
          <c:val>
            <c:numRef>
              <c:f>'Arrivals-Departures'!$N$188:$V$188</c:f>
              <c:numCache>
                <c:formatCode>_(* #,##0.0_);_(* \(#,##0.0\);_(* "-"??_);_(@_)</c:formatCode>
                <c:ptCount val="9"/>
                <c:pt idx="0">
                  <c:v>0</c:v>
                </c:pt>
                <c:pt idx="1">
                  <c:v>5.8823529411764705E-2</c:v>
                </c:pt>
                <c:pt idx="2">
                  <c:v>0</c:v>
                </c:pt>
                <c:pt idx="3">
                  <c:v>0</c:v>
                </c:pt>
                <c:pt idx="4">
                  <c:v>1.6470588235294117</c:v>
                </c:pt>
                <c:pt idx="5">
                  <c:v>5.4705882352941178</c:v>
                </c:pt>
                <c:pt idx="6">
                  <c:v>13.411764705882353</c:v>
                </c:pt>
                <c:pt idx="7">
                  <c:v>11.058823529411764</c:v>
                </c:pt>
                <c:pt idx="8">
                  <c:v>2.7647058823529411</c:v>
                </c:pt>
              </c:numCache>
            </c:numRef>
          </c:val>
          <c:smooth val="0"/>
          <c:extLst>
            <c:ext xmlns:c16="http://schemas.microsoft.com/office/drawing/2014/chart" uri="{C3380CC4-5D6E-409C-BE32-E72D297353CC}">
              <c16:uniqueId val="{00000003-9A76-4E93-953B-A3B853798280}"/>
            </c:ext>
          </c:extLst>
        </c:ser>
        <c:dLbls>
          <c:showLegendKey val="0"/>
          <c:showVal val="0"/>
          <c:showCatName val="0"/>
          <c:showSerName val="0"/>
          <c:showPercent val="0"/>
          <c:showBubbleSize val="0"/>
        </c:dLbls>
        <c:marker val="1"/>
        <c:smooth val="0"/>
        <c:axId val="734817184"/>
        <c:axId val="734809264"/>
      </c:lineChart>
      <c:catAx>
        <c:axId val="73481718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Session</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09264"/>
        <c:crosses val="autoZero"/>
        <c:auto val="1"/>
        <c:lblAlgn val="ctr"/>
        <c:lblOffset val="100"/>
        <c:noMultiLvlLbl val="0"/>
      </c:catAx>
      <c:valAx>
        <c:axId val="734809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1718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1.6838809552894109E-2"/>
          <c:y val="0.92431513980317226"/>
          <c:w val="0.9697735725329768"/>
          <c:h val="7.568485149916338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Western Sandpiper</a:t>
            </a:r>
            <a:r>
              <a:rPr lang="en-US" sz="1800" b="0" i="0" u="none" strike="noStrike" baseline="0"/>
              <a:t> </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7723391124634"/>
          <c:y val="0.16820861678004537"/>
          <c:w val="0.84154156380963319"/>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'Arrivals-Departures'!$N$210:$V$210</c:f>
              <c:numCache>
                <c:formatCode>_(* #,##0_);_(* \(#,##0\);_(* "-"??_);_(@_)</c:formatCode>
                <c:ptCount val="9"/>
                <c:pt idx="0">
                  <c:v>0</c:v>
                </c:pt>
                <c:pt idx="1">
                  <c:v>0</c:v>
                </c:pt>
                <c:pt idx="2">
                  <c:v>8.2941176470588243</c:v>
                </c:pt>
                <c:pt idx="3">
                  <c:v>82.411764705882348</c:v>
                </c:pt>
                <c:pt idx="4">
                  <c:v>890.29411764705878</c:v>
                </c:pt>
                <c:pt idx="5">
                  <c:v>3332.1764705882351</c:v>
                </c:pt>
                <c:pt idx="6">
                  <c:v>2847</c:v>
                </c:pt>
                <c:pt idx="7">
                  <c:v>966.41176470588232</c:v>
                </c:pt>
                <c:pt idx="8">
                  <c:v>86.941176470588232</c:v>
                </c:pt>
              </c:numCache>
            </c:numRef>
          </c:val>
          <c:smooth val="0"/>
          <c:extLst>
            <c:ext xmlns:c16="http://schemas.microsoft.com/office/drawing/2014/chart" uri="{C3380CC4-5D6E-409C-BE32-E72D297353CC}">
              <c16:uniqueId val="{00000000-FD17-4E3C-A9BC-FC1C178C6E24}"/>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Least Sandpiper</a:t>
            </a:r>
            <a:r>
              <a:rPr lang="en-US" sz="1800" b="0" i="0" u="none" strike="noStrike" baseline="0"/>
              <a:t> </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7723391124634"/>
          <c:y val="0.16820861678004537"/>
          <c:w val="0.84154156380963319"/>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'Arrivals-Departures'!$N$231:$V$231</c:f>
              <c:numCache>
                <c:formatCode>_(* #,##0_);_(* \(#,##0\);_(* "-"??_);_(@_)</c:formatCode>
                <c:ptCount val="9"/>
                <c:pt idx="0">
                  <c:v>0</c:v>
                </c:pt>
                <c:pt idx="1">
                  <c:v>0</c:v>
                </c:pt>
                <c:pt idx="2">
                  <c:v>1.0588235294117647</c:v>
                </c:pt>
                <c:pt idx="3">
                  <c:v>17.117647058823529</c:v>
                </c:pt>
                <c:pt idx="4">
                  <c:v>27.117647058823529</c:v>
                </c:pt>
                <c:pt idx="5">
                  <c:v>100.76470588235294</c:v>
                </c:pt>
                <c:pt idx="6">
                  <c:v>56.941176470588232</c:v>
                </c:pt>
                <c:pt idx="7">
                  <c:v>23.470588235294116</c:v>
                </c:pt>
                <c:pt idx="8">
                  <c:v>6.5294117647058822</c:v>
                </c:pt>
              </c:numCache>
            </c:numRef>
          </c:val>
          <c:smooth val="0"/>
          <c:extLst>
            <c:ext xmlns:c16="http://schemas.microsoft.com/office/drawing/2014/chart" uri="{C3380CC4-5D6E-409C-BE32-E72D297353CC}">
              <c16:uniqueId val="{00000000-5F9A-4C4D-B19A-5BEAAA74E142}"/>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Dunlin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7723391124634"/>
          <c:y val="0.16820861678004537"/>
          <c:w val="0.84154156380963319"/>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'Arrivals-Departures'!$N$252:$V$252</c:f>
              <c:numCache>
                <c:formatCode>_(* #,##0_);_(* \(#,##0\);_(* "-"??_);_(@_)</c:formatCode>
                <c:ptCount val="9"/>
                <c:pt idx="0">
                  <c:v>21.529411764705884</c:v>
                </c:pt>
                <c:pt idx="1">
                  <c:v>9.1764705882352935</c:v>
                </c:pt>
                <c:pt idx="2">
                  <c:v>18.882352941176471</c:v>
                </c:pt>
                <c:pt idx="3">
                  <c:v>44.058823529411768</c:v>
                </c:pt>
                <c:pt idx="4">
                  <c:v>265.23529411764707</c:v>
                </c:pt>
                <c:pt idx="5">
                  <c:v>351.76470588235293</c:v>
                </c:pt>
                <c:pt idx="6">
                  <c:v>302</c:v>
                </c:pt>
                <c:pt idx="7">
                  <c:v>72.352941176470594</c:v>
                </c:pt>
                <c:pt idx="8">
                  <c:v>7.4705882352941178</c:v>
                </c:pt>
              </c:numCache>
            </c:numRef>
          </c:val>
          <c:smooth val="0"/>
          <c:extLst>
            <c:ext xmlns:c16="http://schemas.microsoft.com/office/drawing/2014/chart" uri="{C3380CC4-5D6E-409C-BE32-E72D297353CC}">
              <c16:uniqueId val="{00000000-5D02-47A6-B815-24C9D4505C2B}"/>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LESA/WESA/SESA</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77233007876337"/>
          <c:y val="0.16423908416168073"/>
          <c:w val="0.84154156380963319"/>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'Arrivals-Departures'!$N$273:$V$273</c:f>
              <c:numCache>
                <c:formatCode>_(* #,##0_);_(* \(#,##0\);_(* "-"??_);_(@_)</c:formatCode>
                <c:ptCount val="9"/>
                <c:pt idx="0">
                  <c:v>0.88235294117647056</c:v>
                </c:pt>
                <c:pt idx="1">
                  <c:v>4.1764705882352944</c:v>
                </c:pt>
                <c:pt idx="2">
                  <c:v>1.3529411764705883</c:v>
                </c:pt>
                <c:pt idx="3">
                  <c:v>27.176470588235293</c:v>
                </c:pt>
                <c:pt idx="4">
                  <c:v>467.29411764705884</c:v>
                </c:pt>
                <c:pt idx="5">
                  <c:v>380.23529411764707</c:v>
                </c:pt>
                <c:pt idx="6">
                  <c:v>645.94117647058829</c:v>
                </c:pt>
                <c:pt idx="7">
                  <c:v>80.058823529411768</c:v>
                </c:pt>
                <c:pt idx="8">
                  <c:v>31.352941176470587</c:v>
                </c:pt>
              </c:numCache>
            </c:numRef>
          </c:val>
          <c:smooth val="0"/>
          <c:extLst>
            <c:ext xmlns:c16="http://schemas.microsoft.com/office/drawing/2014/chart" uri="{C3380CC4-5D6E-409C-BE32-E72D297353CC}">
              <c16:uniqueId val="{00000002-DED6-439A-9914-92705A6921CE}"/>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i="1"/>
              <a:t>Calidris</a:t>
            </a:r>
          </a:p>
          <a:p>
            <a:pPr>
              <a:defRPr sz="1800"/>
            </a:pPr>
            <a:r>
              <a:rPr lang="en-US" sz="1600" i="0"/>
              <a:t>Average per session count</a:t>
            </a:r>
            <a:r>
              <a:rPr lang="en-US" sz="1600" i="0" baseline="0"/>
              <a:t> </a:t>
            </a:r>
            <a:r>
              <a:rPr lang="en-US" sz="1600" i="0"/>
              <a:t>over 17 years of monitoring </a:t>
            </a:r>
          </a:p>
        </c:rich>
      </c:tx>
      <c:layout>
        <c:manualLayout>
          <c:xMode val="edge"/>
          <c:yMode val="edge"/>
          <c:x val="0.22899908712528849"/>
          <c:y val="1.6239883106941123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872157393579203E-2"/>
          <c:y val="0.1009076855760299"/>
          <c:w val="0.88560094710509385"/>
          <c:h val="0.70540646611134106"/>
        </c:manualLayout>
      </c:layout>
      <c:lineChart>
        <c:grouping val="standard"/>
        <c:varyColors val="0"/>
        <c:ser>
          <c:idx val="0"/>
          <c:order val="0"/>
          <c:tx>
            <c:strRef>
              <c:f>'Arrivals-Departures'!$M$276</c:f>
              <c:strCache>
                <c:ptCount val="1"/>
                <c:pt idx="0">
                  <c:v>Western Sandpiper Average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'Arrivals-Departures'!$N$275:$V$275</c:f>
              <c:strCache>
                <c:ptCount val="9"/>
                <c:pt idx="0">
                  <c:v>  #1 </c:v>
                </c:pt>
                <c:pt idx="1">
                  <c:v> #2 </c:v>
                </c:pt>
                <c:pt idx="2">
                  <c:v> #3 </c:v>
                </c:pt>
                <c:pt idx="3">
                  <c:v> #4 </c:v>
                </c:pt>
                <c:pt idx="4">
                  <c:v> #5 </c:v>
                </c:pt>
                <c:pt idx="5">
                  <c:v> #6 </c:v>
                </c:pt>
                <c:pt idx="6">
                  <c:v> #7 </c:v>
                </c:pt>
                <c:pt idx="7">
                  <c:v> #8 </c:v>
                </c:pt>
                <c:pt idx="8">
                  <c:v> #9 </c:v>
                </c:pt>
              </c:strCache>
            </c:strRef>
          </c:cat>
          <c:val>
            <c:numRef>
              <c:f>'Arrivals-Departures'!$N$276:$V$276</c:f>
              <c:numCache>
                <c:formatCode>_(* #,##0_);_(* \(#,##0\);_(* "-"??_);_(@_)</c:formatCode>
                <c:ptCount val="9"/>
                <c:pt idx="0">
                  <c:v>0</c:v>
                </c:pt>
                <c:pt idx="1">
                  <c:v>0</c:v>
                </c:pt>
                <c:pt idx="2">
                  <c:v>8.2941176470588243</c:v>
                </c:pt>
                <c:pt idx="3">
                  <c:v>82.411764705882348</c:v>
                </c:pt>
                <c:pt idx="4">
                  <c:v>890.29411764705878</c:v>
                </c:pt>
                <c:pt idx="5">
                  <c:v>3332.1764705882351</c:v>
                </c:pt>
                <c:pt idx="6">
                  <c:v>2847</c:v>
                </c:pt>
                <c:pt idx="7">
                  <c:v>966.41176470588232</c:v>
                </c:pt>
                <c:pt idx="8">
                  <c:v>86.941176470588232</c:v>
                </c:pt>
              </c:numCache>
            </c:numRef>
          </c:val>
          <c:smooth val="0"/>
          <c:extLst>
            <c:ext xmlns:c16="http://schemas.microsoft.com/office/drawing/2014/chart" uri="{C3380CC4-5D6E-409C-BE32-E72D297353CC}">
              <c16:uniqueId val="{00000000-642B-4205-A5B5-B80AA9D51DA8}"/>
            </c:ext>
          </c:extLst>
        </c:ser>
        <c:ser>
          <c:idx val="1"/>
          <c:order val="1"/>
          <c:tx>
            <c:strRef>
              <c:f>'Arrivals-Departures'!$M$277</c:f>
              <c:strCache>
                <c:ptCount val="1"/>
                <c:pt idx="0">
                  <c:v>Least Sandpiper Average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'Arrivals-Departures'!$N$275:$V$275</c:f>
              <c:strCache>
                <c:ptCount val="9"/>
                <c:pt idx="0">
                  <c:v>  #1 </c:v>
                </c:pt>
                <c:pt idx="1">
                  <c:v> #2 </c:v>
                </c:pt>
                <c:pt idx="2">
                  <c:v> #3 </c:v>
                </c:pt>
                <c:pt idx="3">
                  <c:v> #4 </c:v>
                </c:pt>
                <c:pt idx="4">
                  <c:v> #5 </c:v>
                </c:pt>
                <c:pt idx="5">
                  <c:v> #6 </c:v>
                </c:pt>
                <c:pt idx="6">
                  <c:v> #7 </c:v>
                </c:pt>
                <c:pt idx="7">
                  <c:v> #8 </c:v>
                </c:pt>
                <c:pt idx="8">
                  <c:v> #9 </c:v>
                </c:pt>
              </c:strCache>
            </c:strRef>
          </c:cat>
          <c:val>
            <c:numRef>
              <c:f>'Arrivals-Departures'!$N$277:$V$277</c:f>
              <c:numCache>
                <c:formatCode>_(* #,##0_);_(* \(#,##0\);_(* "-"??_);_(@_)</c:formatCode>
                <c:ptCount val="9"/>
                <c:pt idx="0">
                  <c:v>0</c:v>
                </c:pt>
                <c:pt idx="1">
                  <c:v>0</c:v>
                </c:pt>
                <c:pt idx="2">
                  <c:v>1.0588235294117647</c:v>
                </c:pt>
                <c:pt idx="3">
                  <c:v>17.117647058823529</c:v>
                </c:pt>
                <c:pt idx="4">
                  <c:v>27.117647058823529</c:v>
                </c:pt>
                <c:pt idx="5">
                  <c:v>100.76470588235294</c:v>
                </c:pt>
                <c:pt idx="6">
                  <c:v>56.941176470588232</c:v>
                </c:pt>
                <c:pt idx="7">
                  <c:v>23.470588235294116</c:v>
                </c:pt>
                <c:pt idx="8">
                  <c:v>6.5294117647058822</c:v>
                </c:pt>
              </c:numCache>
            </c:numRef>
          </c:val>
          <c:smooth val="0"/>
          <c:extLst>
            <c:ext xmlns:c16="http://schemas.microsoft.com/office/drawing/2014/chart" uri="{C3380CC4-5D6E-409C-BE32-E72D297353CC}">
              <c16:uniqueId val="{00000001-642B-4205-A5B5-B80AA9D51DA8}"/>
            </c:ext>
          </c:extLst>
        </c:ser>
        <c:ser>
          <c:idx val="2"/>
          <c:order val="2"/>
          <c:tx>
            <c:strRef>
              <c:f>'Arrivals-Departures'!$M$278</c:f>
              <c:strCache>
                <c:ptCount val="1"/>
                <c:pt idx="0">
                  <c:v>Dunlin Average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'Arrivals-Departures'!$N$275:$V$275</c:f>
              <c:strCache>
                <c:ptCount val="9"/>
                <c:pt idx="0">
                  <c:v>  #1 </c:v>
                </c:pt>
                <c:pt idx="1">
                  <c:v> #2 </c:v>
                </c:pt>
                <c:pt idx="2">
                  <c:v> #3 </c:v>
                </c:pt>
                <c:pt idx="3">
                  <c:v> #4 </c:v>
                </c:pt>
                <c:pt idx="4">
                  <c:v> #5 </c:v>
                </c:pt>
                <c:pt idx="5">
                  <c:v> #6 </c:v>
                </c:pt>
                <c:pt idx="6">
                  <c:v> #7 </c:v>
                </c:pt>
                <c:pt idx="7">
                  <c:v> #8 </c:v>
                </c:pt>
                <c:pt idx="8">
                  <c:v> #9 </c:v>
                </c:pt>
              </c:strCache>
            </c:strRef>
          </c:cat>
          <c:val>
            <c:numRef>
              <c:f>'Arrivals-Departures'!$N$278:$V$278</c:f>
              <c:numCache>
                <c:formatCode>_(* #,##0_);_(* \(#,##0\);_(* "-"??_);_(@_)</c:formatCode>
                <c:ptCount val="9"/>
                <c:pt idx="0">
                  <c:v>21.529411764705884</c:v>
                </c:pt>
                <c:pt idx="1">
                  <c:v>9.1764705882352935</c:v>
                </c:pt>
                <c:pt idx="2">
                  <c:v>18.882352941176471</c:v>
                </c:pt>
                <c:pt idx="3">
                  <c:v>44.058823529411768</c:v>
                </c:pt>
                <c:pt idx="4">
                  <c:v>265.23529411764707</c:v>
                </c:pt>
                <c:pt idx="5">
                  <c:v>351.76470588235293</c:v>
                </c:pt>
                <c:pt idx="6">
                  <c:v>302</c:v>
                </c:pt>
                <c:pt idx="7">
                  <c:v>72.352941176470594</c:v>
                </c:pt>
                <c:pt idx="8">
                  <c:v>7.4705882352941178</c:v>
                </c:pt>
              </c:numCache>
            </c:numRef>
          </c:val>
          <c:smooth val="0"/>
          <c:extLst>
            <c:ext xmlns:c16="http://schemas.microsoft.com/office/drawing/2014/chart" uri="{C3380CC4-5D6E-409C-BE32-E72D297353CC}">
              <c16:uniqueId val="{00000002-642B-4205-A5B5-B80AA9D51DA8}"/>
            </c:ext>
          </c:extLst>
        </c:ser>
        <c:ser>
          <c:idx val="3"/>
          <c:order val="3"/>
          <c:tx>
            <c:strRef>
              <c:f>'Arrivals-Departures'!$M$279</c:f>
              <c:strCache>
                <c:ptCount val="1"/>
                <c:pt idx="0">
                  <c:v>LESA/WESA/SESA Av.</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'Arrivals-Departures'!$N$275:$V$275</c:f>
              <c:strCache>
                <c:ptCount val="9"/>
                <c:pt idx="0">
                  <c:v>  #1 </c:v>
                </c:pt>
                <c:pt idx="1">
                  <c:v> #2 </c:v>
                </c:pt>
                <c:pt idx="2">
                  <c:v> #3 </c:v>
                </c:pt>
                <c:pt idx="3">
                  <c:v> #4 </c:v>
                </c:pt>
                <c:pt idx="4">
                  <c:v> #5 </c:v>
                </c:pt>
                <c:pt idx="5">
                  <c:v> #6 </c:v>
                </c:pt>
                <c:pt idx="6">
                  <c:v> #7 </c:v>
                </c:pt>
                <c:pt idx="7">
                  <c:v> #8 </c:v>
                </c:pt>
                <c:pt idx="8">
                  <c:v> #9 </c:v>
                </c:pt>
              </c:strCache>
            </c:strRef>
          </c:cat>
          <c:val>
            <c:numRef>
              <c:f>'Arrivals-Departures'!$N$279:$V$279</c:f>
              <c:numCache>
                <c:formatCode>_(* #,##0_);_(* \(#,##0\);_(* "-"??_);_(@_)</c:formatCode>
                <c:ptCount val="9"/>
                <c:pt idx="0">
                  <c:v>0.88235294117647056</c:v>
                </c:pt>
                <c:pt idx="1">
                  <c:v>4.1764705882352944</c:v>
                </c:pt>
                <c:pt idx="2">
                  <c:v>1.3529411764705883</c:v>
                </c:pt>
                <c:pt idx="3">
                  <c:v>27.176470588235293</c:v>
                </c:pt>
                <c:pt idx="4">
                  <c:v>467.29411764705884</c:v>
                </c:pt>
                <c:pt idx="5">
                  <c:v>380.23529411764707</c:v>
                </c:pt>
                <c:pt idx="6">
                  <c:v>645.94117647058829</c:v>
                </c:pt>
                <c:pt idx="7">
                  <c:v>80.058823529411768</c:v>
                </c:pt>
                <c:pt idx="8">
                  <c:v>31.352941176470587</c:v>
                </c:pt>
              </c:numCache>
            </c:numRef>
          </c:val>
          <c:smooth val="0"/>
          <c:extLst>
            <c:ext xmlns:c16="http://schemas.microsoft.com/office/drawing/2014/chart" uri="{C3380CC4-5D6E-409C-BE32-E72D297353CC}">
              <c16:uniqueId val="{00000003-642B-4205-A5B5-B80AA9D51DA8}"/>
            </c:ext>
          </c:extLst>
        </c:ser>
        <c:dLbls>
          <c:showLegendKey val="0"/>
          <c:showVal val="0"/>
          <c:showCatName val="0"/>
          <c:showSerName val="0"/>
          <c:showPercent val="0"/>
          <c:showBubbleSize val="0"/>
        </c:dLbls>
        <c:marker val="1"/>
        <c:smooth val="0"/>
        <c:axId val="734817184"/>
        <c:axId val="734809264"/>
      </c:lineChart>
      <c:catAx>
        <c:axId val="73481718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Session</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09264"/>
        <c:crosses val="autoZero"/>
        <c:auto val="1"/>
        <c:lblAlgn val="ctr"/>
        <c:lblOffset val="100"/>
        <c:noMultiLvlLbl val="0"/>
      </c:catAx>
      <c:valAx>
        <c:axId val="734809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17184"/>
        <c:crosses val="autoZero"/>
        <c:crossBetween val="between"/>
      </c:valAx>
      <c:spPr>
        <a:noFill/>
        <a:ln>
          <a:noFill/>
        </a:ln>
        <a:effectLst/>
      </c:spPr>
    </c:plotArea>
    <c:legend>
      <c:legendPos val="l"/>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12905766093049964"/>
          <c:y val="0.21918537181362036"/>
          <c:w val="0.31588247934874186"/>
          <c:h val="0.3404673914177886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i="0"/>
              <a:t>All</a:t>
            </a:r>
            <a:r>
              <a:rPr lang="en-US" sz="1800" i="0" baseline="0"/>
              <a:t> Homer Spit Area Shorebirds</a:t>
            </a:r>
            <a:endParaRPr lang="en-US" sz="1800" i="0"/>
          </a:p>
          <a:p>
            <a:pPr>
              <a:defRPr sz="1800"/>
            </a:pPr>
            <a:r>
              <a:rPr lang="en-US" sz="1600" i="0"/>
              <a:t>Average per session count over 17 years of monitoring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351580599275395E-2"/>
          <c:y val="0.10361429041514429"/>
          <c:w val="0.88560094710509385"/>
          <c:h val="0.70540646611134106"/>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'Arrivals-Departures'!$N$21:$V$21</c:f>
              <c:numCache>
                <c:formatCode>_(* #,##0_);_(* \(#,##0\);_(* "-"??_);_(@_)</c:formatCode>
                <c:ptCount val="9"/>
                <c:pt idx="0">
                  <c:v>178.41176470588235</c:v>
                </c:pt>
                <c:pt idx="1">
                  <c:v>72.294117647058826</c:v>
                </c:pt>
                <c:pt idx="2">
                  <c:v>92.17647058823529</c:v>
                </c:pt>
                <c:pt idx="3">
                  <c:v>308.76470588235293</c:v>
                </c:pt>
                <c:pt idx="4">
                  <c:v>2513.0588235294117</c:v>
                </c:pt>
                <c:pt idx="5">
                  <c:v>5146.411764705882</c:v>
                </c:pt>
                <c:pt idx="6">
                  <c:v>4369.8823529411766</c:v>
                </c:pt>
                <c:pt idx="7">
                  <c:v>1514.8235294117646</c:v>
                </c:pt>
                <c:pt idx="8">
                  <c:v>311.23529411764707</c:v>
                </c:pt>
              </c:numCache>
            </c:numRef>
          </c:val>
          <c:smooth val="0"/>
          <c:extLst>
            <c:ext xmlns:c16="http://schemas.microsoft.com/office/drawing/2014/chart" uri="{C3380CC4-5D6E-409C-BE32-E72D297353CC}">
              <c16:uniqueId val="{00000000-ADFA-4224-A44D-AE2F61CB40F4}"/>
            </c:ext>
          </c:extLst>
        </c:ser>
        <c:dLbls>
          <c:showLegendKey val="0"/>
          <c:showVal val="0"/>
          <c:showCatName val="0"/>
          <c:showSerName val="0"/>
          <c:showPercent val="0"/>
          <c:showBubbleSize val="0"/>
        </c:dLbls>
        <c:marker val="1"/>
        <c:smooth val="0"/>
        <c:axId val="734817184"/>
        <c:axId val="734809264"/>
      </c:lineChart>
      <c:catAx>
        <c:axId val="73481718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Session</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09264"/>
        <c:crosses val="autoZero"/>
        <c:auto val="1"/>
        <c:lblAlgn val="ctr"/>
        <c:lblOffset val="100"/>
        <c:noMultiLvlLbl val="0"/>
      </c:catAx>
      <c:valAx>
        <c:axId val="734809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17184"/>
        <c:crosses val="autoZero"/>
        <c:crossBetween val="between"/>
      </c:valAx>
      <c:spPr>
        <a:noFill/>
        <a:ln w="25400">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Surfbird</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18254047846855"/>
          <c:y val="0.16820872525239647"/>
          <c:w val="0.84154156380963319"/>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'Arrivals-Departures'!$O$301:$V$301</c:f>
              <c:numCache>
                <c:formatCode>_(* #,##0_);_(* \(#,##0\);_(* "-"??_);_(@_)</c:formatCode>
                <c:ptCount val="8"/>
                <c:pt idx="0">
                  <c:v>0.94117647058823528</c:v>
                </c:pt>
                <c:pt idx="1">
                  <c:v>15.647058823529411</c:v>
                </c:pt>
                <c:pt idx="2">
                  <c:v>45.117647058823529</c:v>
                </c:pt>
                <c:pt idx="3">
                  <c:v>276.70588235294116</c:v>
                </c:pt>
                <c:pt idx="4">
                  <c:v>472.47058823529414</c:v>
                </c:pt>
                <c:pt idx="5">
                  <c:v>94.352941176470594</c:v>
                </c:pt>
                <c:pt idx="6">
                  <c:v>96.470588235294116</c:v>
                </c:pt>
                <c:pt idx="7">
                  <c:v>36.058823529411768</c:v>
                </c:pt>
              </c:numCache>
            </c:numRef>
          </c:val>
          <c:smooth val="0"/>
          <c:extLst>
            <c:ext xmlns:c16="http://schemas.microsoft.com/office/drawing/2014/chart" uri="{C3380CC4-5D6E-409C-BE32-E72D297353CC}">
              <c16:uniqueId val="{00000000-CD45-40D0-B3BA-100BB58650E7}"/>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Black</a:t>
            </a:r>
            <a:r>
              <a:rPr lang="en-US" sz="1800" baseline="0"/>
              <a:t> Turnstone</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7723391124634"/>
          <c:y val="0.16820861678004537"/>
          <c:w val="0.84154156380963319"/>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'Arrivals-Departures'!$N$322:$V$322</c:f>
              <c:numCache>
                <c:formatCode>_(* #,##0_);_(* \(#,##0\);_(* "-"??_);_(@_)</c:formatCode>
                <c:ptCount val="9"/>
                <c:pt idx="0">
                  <c:v>0</c:v>
                </c:pt>
                <c:pt idx="1">
                  <c:v>0</c:v>
                </c:pt>
                <c:pt idx="2">
                  <c:v>0.94117647058823528</c:v>
                </c:pt>
                <c:pt idx="3">
                  <c:v>2.1764705882352939</c:v>
                </c:pt>
                <c:pt idx="4">
                  <c:v>27.058823529411764</c:v>
                </c:pt>
                <c:pt idx="5">
                  <c:v>21.823529411764707</c:v>
                </c:pt>
                <c:pt idx="6">
                  <c:v>29.411764705882351</c:v>
                </c:pt>
                <c:pt idx="7">
                  <c:v>3.0588235294117645</c:v>
                </c:pt>
                <c:pt idx="8">
                  <c:v>0.6470588235294118</c:v>
                </c:pt>
              </c:numCache>
            </c:numRef>
          </c:val>
          <c:smooth val="0"/>
          <c:extLst>
            <c:ext xmlns:c16="http://schemas.microsoft.com/office/drawing/2014/chart" uri="{C3380CC4-5D6E-409C-BE32-E72D297353CC}">
              <c16:uniqueId val="{00000000-BBF9-48B4-8188-DBEF0A720CA5}"/>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Semipalmated</a:t>
            </a:r>
            <a:r>
              <a:rPr lang="en-US" sz="1800" baseline="0"/>
              <a:t> Plover</a:t>
            </a:r>
            <a:r>
              <a:rPr lang="en-US" sz="1800" b="0" i="0" u="none" strike="noStrike" baseline="0"/>
              <a:t> </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991404338439236E-2"/>
          <c:y val="0.16820861678004537"/>
          <c:w val="0.87132255822633065"/>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'Arrivals-Departures'!$N$50:$V$50</c:f>
              <c:numCache>
                <c:formatCode>_(* #,##0_);_(* \(#,##0\);_(* "-"??_);_(@_)</c:formatCode>
                <c:ptCount val="9"/>
                <c:pt idx="0">
                  <c:v>0</c:v>
                </c:pt>
                <c:pt idx="1">
                  <c:v>0</c:v>
                </c:pt>
                <c:pt idx="2">
                  <c:v>0.58823529411764708</c:v>
                </c:pt>
                <c:pt idx="3">
                  <c:v>5</c:v>
                </c:pt>
                <c:pt idx="4">
                  <c:v>15.588235294117647</c:v>
                </c:pt>
                <c:pt idx="5">
                  <c:v>47.411764705882355</c:v>
                </c:pt>
                <c:pt idx="6">
                  <c:v>62.470588235294116</c:v>
                </c:pt>
                <c:pt idx="7">
                  <c:v>39.647058823529413</c:v>
                </c:pt>
                <c:pt idx="8">
                  <c:v>35.941176470588232</c:v>
                </c:pt>
              </c:numCache>
            </c:numRef>
          </c:val>
          <c:smooth val="0"/>
          <c:extLst>
            <c:ext xmlns:c16="http://schemas.microsoft.com/office/drawing/2014/chart" uri="{C3380CC4-5D6E-409C-BE32-E72D297353CC}">
              <c16:uniqueId val="{00000001-81F1-492B-BD86-2F55FCC6513F}"/>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sz="1400"/>
              </a:p>
              <a:p>
                <a:pPr>
                  <a:defRPr sz="1400"/>
                </a:pPr>
                <a:r>
                  <a:rPr lang="en-US" sz="1400"/>
                  <a:t>Session </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Count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i="0"/>
              <a:t>Surfbird/Black Turnstone</a:t>
            </a:r>
          </a:p>
          <a:p>
            <a:pPr>
              <a:defRPr sz="1800"/>
            </a:pPr>
            <a:r>
              <a:rPr lang="en-US" sz="1600" i="0"/>
              <a:t>Average per session count</a:t>
            </a:r>
            <a:r>
              <a:rPr lang="en-US" sz="1600" i="0" baseline="0"/>
              <a:t> </a:t>
            </a:r>
            <a:r>
              <a:rPr lang="en-US" sz="1600" i="0"/>
              <a:t>over 17 years of monitoring </a:t>
            </a:r>
          </a:p>
        </c:rich>
      </c:tx>
      <c:layout>
        <c:manualLayout>
          <c:xMode val="edge"/>
          <c:yMode val="edge"/>
          <c:x val="0.22899908712528849"/>
          <c:y val="1.6239883106941123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872157393579203E-2"/>
          <c:y val="0.1009076855760299"/>
          <c:w val="0.88560094710509385"/>
          <c:h val="0.70540646611134106"/>
        </c:manualLayout>
      </c:layout>
      <c:lineChart>
        <c:grouping val="standard"/>
        <c:varyColors val="0"/>
        <c:ser>
          <c:idx val="0"/>
          <c:order val="0"/>
          <c:tx>
            <c:strRef>
              <c:f>'Arrivals-Departures'!$M$325</c:f>
              <c:strCache>
                <c:ptCount val="1"/>
                <c:pt idx="0">
                  <c:v>Surfbird Avr.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'Arrivals-Departures'!$N$325:$V$325</c:f>
              <c:numCache>
                <c:formatCode>_(* #,##0_);_(* \(#,##0\);_(* "-"??_);_(@_)</c:formatCode>
                <c:ptCount val="9"/>
                <c:pt idx="0">
                  <c:v>0</c:v>
                </c:pt>
                <c:pt idx="1">
                  <c:v>0.94117647058823528</c:v>
                </c:pt>
                <c:pt idx="2">
                  <c:v>15.647058823529411</c:v>
                </c:pt>
                <c:pt idx="3">
                  <c:v>45.117647058823529</c:v>
                </c:pt>
                <c:pt idx="4">
                  <c:v>276.70588235294116</c:v>
                </c:pt>
                <c:pt idx="5">
                  <c:v>472.47058823529414</c:v>
                </c:pt>
                <c:pt idx="6">
                  <c:v>94.352941176470594</c:v>
                </c:pt>
                <c:pt idx="7">
                  <c:v>96.470588235294116</c:v>
                </c:pt>
                <c:pt idx="8">
                  <c:v>36.058823529411768</c:v>
                </c:pt>
              </c:numCache>
            </c:numRef>
          </c:val>
          <c:smooth val="0"/>
          <c:extLst>
            <c:ext xmlns:c16="http://schemas.microsoft.com/office/drawing/2014/chart" uri="{C3380CC4-5D6E-409C-BE32-E72D297353CC}">
              <c16:uniqueId val="{00000000-421B-4113-B1FF-CA0467E701B6}"/>
            </c:ext>
          </c:extLst>
        </c:ser>
        <c:ser>
          <c:idx val="1"/>
          <c:order val="1"/>
          <c:tx>
            <c:strRef>
              <c:f>'Arrivals-Departures'!$M$326</c:f>
              <c:strCache>
                <c:ptCount val="1"/>
                <c:pt idx="0">
                  <c:v>Black Turnstone Avr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'Arrivals-Departures'!$N$326:$V$326</c:f>
              <c:numCache>
                <c:formatCode>_(* #,##0_);_(* \(#,##0\);_(* "-"??_);_(@_)</c:formatCode>
                <c:ptCount val="9"/>
                <c:pt idx="0">
                  <c:v>0</c:v>
                </c:pt>
                <c:pt idx="1">
                  <c:v>0</c:v>
                </c:pt>
                <c:pt idx="2">
                  <c:v>0.94117647058823528</c:v>
                </c:pt>
                <c:pt idx="3">
                  <c:v>2.1764705882352939</c:v>
                </c:pt>
                <c:pt idx="4">
                  <c:v>27.058823529411764</c:v>
                </c:pt>
                <c:pt idx="5">
                  <c:v>21.823529411764707</c:v>
                </c:pt>
                <c:pt idx="6">
                  <c:v>29.411764705882351</c:v>
                </c:pt>
                <c:pt idx="7">
                  <c:v>3.0588235294117645</c:v>
                </c:pt>
                <c:pt idx="8">
                  <c:v>0.6470588235294118</c:v>
                </c:pt>
              </c:numCache>
            </c:numRef>
          </c:val>
          <c:smooth val="0"/>
          <c:extLst>
            <c:ext xmlns:c16="http://schemas.microsoft.com/office/drawing/2014/chart" uri="{C3380CC4-5D6E-409C-BE32-E72D297353CC}">
              <c16:uniqueId val="{00000001-421B-4113-B1FF-CA0467E701B6}"/>
            </c:ext>
          </c:extLst>
        </c:ser>
        <c:dLbls>
          <c:showLegendKey val="0"/>
          <c:showVal val="0"/>
          <c:showCatName val="0"/>
          <c:showSerName val="0"/>
          <c:showPercent val="0"/>
          <c:showBubbleSize val="0"/>
        </c:dLbls>
        <c:marker val="1"/>
        <c:smooth val="0"/>
        <c:axId val="734817184"/>
        <c:axId val="734809264"/>
      </c:lineChart>
      <c:catAx>
        <c:axId val="73481718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Session</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09264"/>
        <c:crosses val="autoZero"/>
        <c:auto val="1"/>
        <c:lblAlgn val="ctr"/>
        <c:lblOffset val="100"/>
        <c:noMultiLvlLbl val="0"/>
      </c:catAx>
      <c:valAx>
        <c:axId val="734809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17184"/>
        <c:crosses val="autoZero"/>
        <c:crossBetween val="between"/>
      </c:valAx>
      <c:spPr>
        <a:noFill/>
        <a:ln>
          <a:noFill/>
        </a:ln>
        <a:effectLst/>
      </c:spPr>
    </c:plotArea>
    <c:legend>
      <c:legendPos val="l"/>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12905766093049964"/>
          <c:y val="0.21918537181362036"/>
          <c:w val="0.31588247934874186"/>
          <c:h val="0.3404673914177886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Comparing Homer Spit Sites Based on Total Annual Counts</a:t>
            </a:r>
          </a:p>
        </c:rich>
      </c:tx>
      <c:layout>
        <c:manualLayout>
          <c:xMode val="edge"/>
          <c:yMode val="edge"/>
          <c:x val="0.28135876840696117"/>
          <c:y val="2.8735632183908046E-2"/>
        </c:manualLayout>
      </c:layout>
      <c:overlay val="1"/>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'Historic Comparison'!$AC$39</c:f>
              <c:strCache>
                <c:ptCount val="1"/>
                <c:pt idx="0">
                  <c:v>West's Count Data</c:v>
                </c:pt>
              </c:strCache>
            </c:strRef>
          </c:tx>
          <c:spPr>
            <a:solidFill>
              <a:schemeClr val="accent4">
                <a:shade val="76000"/>
              </a:schemeClr>
            </a:solidFill>
            <a:ln>
              <a:noFill/>
            </a:ln>
            <a:effectLst/>
          </c:spPr>
          <c:invertIfNegative val="0"/>
          <c:cat>
            <c:strRef>
              <c:f>'Historic Comparison'!$AD$38:$BB$38</c:f>
              <c:strCache>
                <c:ptCount val="25"/>
                <c:pt idx="0">
                  <c:v>Year</c:v>
                </c:pt>
                <c:pt idx="1">
                  <c:v>1986</c:v>
                </c:pt>
                <c:pt idx="2">
                  <c:v>1989</c:v>
                </c:pt>
                <c:pt idx="3">
                  <c:v>1990</c:v>
                </c:pt>
                <c:pt idx="4">
                  <c:v>1991</c:v>
                </c:pt>
                <c:pt idx="5">
                  <c:v>1992</c:v>
                </c:pt>
                <c:pt idx="6">
                  <c:v>1993</c:v>
                </c:pt>
                <c:pt idx="7">
                  <c:v>1994</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strCache>
            </c:strRef>
          </c:cat>
          <c:val>
            <c:numRef>
              <c:f>'Historic Comparison'!$AD$39:$BB$39</c:f>
              <c:numCache>
                <c:formatCode>_(* #,##0_);_(* \(#,##0\);_(* "-"??_);_(@_)</c:formatCode>
                <c:ptCount val="25"/>
                <c:pt idx="1">
                  <c:v>16664</c:v>
                </c:pt>
                <c:pt idx="2">
                  <c:v>14849</c:v>
                </c:pt>
                <c:pt idx="3">
                  <c:v>7123</c:v>
                </c:pt>
                <c:pt idx="4">
                  <c:v>23478</c:v>
                </c:pt>
                <c:pt idx="5">
                  <c:v>37437</c:v>
                </c:pt>
                <c:pt idx="6">
                  <c:v>9872</c:v>
                </c:pt>
                <c:pt idx="7">
                  <c:v>19628</c:v>
                </c:pt>
              </c:numCache>
            </c:numRef>
          </c:val>
          <c:extLst>
            <c:ext xmlns:c16="http://schemas.microsoft.com/office/drawing/2014/chart" uri="{C3380CC4-5D6E-409C-BE32-E72D297353CC}">
              <c16:uniqueId val="{00000000-54D0-4124-89DA-F3FE05D610D9}"/>
            </c:ext>
          </c:extLst>
        </c:ser>
        <c:ser>
          <c:idx val="1"/>
          <c:order val="1"/>
          <c:tx>
            <c:strRef>
              <c:f>'Historic Comparison'!$AC$40</c:f>
              <c:strCache>
                <c:ptCount val="1"/>
                <c:pt idx="0">
                  <c:v>KBB Count Data</c:v>
                </c:pt>
              </c:strCache>
            </c:strRef>
          </c:tx>
          <c:spPr>
            <a:solidFill>
              <a:schemeClr val="accent4">
                <a:tint val="77000"/>
              </a:schemeClr>
            </a:solidFill>
            <a:ln>
              <a:noFill/>
            </a:ln>
            <a:effectLst/>
          </c:spPr>
          <c:invertIfNegative val="0"/>
          <c:cat>
            <c:strRef>
              <c:f>'Historic Comparison'!$AD$38:$BB$38</c:f>
              <c:strCache>
                <c:ptCount val="25"/>
                <c:pt idx="0">
                  <c:v>Year</c:v>
                </c:pt>
                <c:pt idx="1">
                  <c:v>1986</c:v>
                </c:pt>
                <c:pt idx="2">
                  <c:v>1989</c:v>
                </c:pt>
                <c:pt idx="3">
                  <c:v>1990</c:v>
                </c:pt>
                <c:pt idx="4">
                  <c:v>1991</c:v>
                </c:pt>
                <c:pt idx="5">
                  <c:v>1992</c:v>
                </c:pt>
                <c:pt idx="6">
                  <c:v>1993</c:v>
                </c:pt>
                <c:pt idx="7">
                  <c:v>1994</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strCache>
            </c:strRef>
          </c:cat>
          <c:val>
            <c:numRef>
              <c:f>'Historic Comparison'!$AD$40:$BB$40</c:f>
              <c:numCache>
                <c:formatCode>General</c:formatCode>
                <c:ptCount val="25"/>
                <c:pt idx="8" formatCode="_(* #,##0_);_(* \(#,##0\);_(* &quot;-&quot;??_);_(@_)">
                  <c:v>4994</c:v>
                </c:pt>
                <c:pt idx="9" formatCode="_(* #,##0_);_(* \(#,##0\);_(* &quot;-&quot;??_);_(@_)">
                  <c:v>7314</c:v>
                </c:pt>
                <c:pt idx="10" formatCode="_(* #,##0_);_(* \(#,##0\);_(* &quot;-&quot;??_);_(@_)">
                  <c:v>8858</c:v>
                </c:pt>
                <c:pt idx="11" formatCode="_(* #,##0_);_(* \(#,##0\);_(* &quot;-&quot;??_);_(@_)">
                  <c:v>19309</c:v>
                </c:pt>
                <c:pt idx="12" formatCode="_(* #,##0_);_(* \(#,##0\);_(* &quot;-&quot;??_);_(@_)">
                  <c:v>16815</c:v>
                </c:pt>
                <c:pt idx="13" formatCode="_(* #,##0_);_(* \(#,##0\);_(* &quot;-&quot;??_);_(@_)">
                  <c:v>9402</c:v>
                </c:pt>
                <c:pt idx="14" formatCode="_(* #,##0_);_(* \(#,##0\);_(* &quot;-&quot;??_);_(@_)">
                  <c:v>5776</c:v>
                </c:pt>
                <c:pt idx="15" formatCode="_(* #,##0_);_(* \(#,##0\);_(* &quot;-&quot;??_);_(@_)">
                  <c:v>8932</c:v>
                </c:pt>
                <c:pt idx="16" formatCode="_(* #,##0_);_(* \(#,##0\);_(* &quot;-&quot;??_);_(@_)">
                  <c:v>9157</c:v>
                </c:pt>
                <c:pt idx="17" formatCode="_(* #,##0_);_(* \(#,##0\);_(* &quot;-&quot;??_);_(@_)">
                  <c:v>15805</c:v>
                </c:pt>
                <c:pt idx="18" formatCode="_(* #,##0_);_(* \(#,##0\);_(* &quot;-&quot;??_);_(@_)">
                  <c:v>4852</c:v>
                </c:pt>
                <c:pt idx="19" formatCode="_(* #,##0_);_(* \(#,##0\);_(* &quot;-&quot;??_);_(@_)">
                  <c:v>17626</c:v>
                </c:pt>
                <c:pt idx="20" formatCode="_(* #,##0_);_(* \(#,##0\);_(* &quot;-&quot;??_);_(@_)">
                  <c:v>6426</c:v>
                </c:pt>
                <c:pt idx="21" formatCode="_(* #,##0_);_(* \(#,##0\);_(* &quot;-&quot;??_);_(@_)">
                  <c:v>12779</c:v>
                </c:pt>
                <c:pt idx="22" formatCode="_(* #,##0_);_(* \(#,##0\);_(* &quot;-&quot;??_);_(@_)">
                  <c:v>13367</c:v>
                </c:pt>
                <c:pt idx="23" formatCode="_(* #,##0_);_(* \(#,##0\);_(* &quot;-&quot;??_);_(@_)">
                  <c:v>13651</c:v>
                </c:pt>
                <c:pt idx="24" formatCode="_(* #,##0_);_(* \(#,##0\);_(* &quot;-&quot;??_);_(@_)">
                  <c:v>24118</c:v>
                </c:pt>
              </c:numCache>
            </c:numRef>
          </c:val>
          <c:extLst>
            <c:ext xmlns:c16="http://schemas.microsoft.com/office/drawing/2014/chart" uri="{C3380CC4-5D6E-409C-BE32-E72D297353CC}">
              <c16:uniqueId val="{00000000-00C0-4649-972D-CB871874DF7A}"/>
            </c:ext>
          </c:extLst>
        </c:ser>
        <c:dLbls>
          <c:showLegendKey val="0"/>
          <c:showVal val="0"/>
          <c:showCatName val="0"/>
          <c:showSerName val="0"/>
          <c:showPercent val="0"/>
          <c:showBubbleSize val="0"/>
        </c:dLbls>
        <c:gapWidth val="219"/>
        <c:overlap val="-27"/>
        <c:axId val="234283608"/>
        <c:axId val="234284000"/>
      </c:barChart>
      <c:catAx>
        <c:axId val="2342836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234284000"/>
        <c:crosses val="autoZero"/>
        <c:auto val="1"/>
        <c:lblAlgn val="ctr"/>
        <c:lblOffset val="100"/>
        <c:noMultiLvlLbl val="0"/>
      </c:catAx>
      <c:valAx>
        <c:axId val="234284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234283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Pacific Golden Plover</a:t>
            </a:r>
          </a:p>
          <a:p>
            <a:pPr>
              <a:defRPr/>
            </a:pPr>
            <a:endParaRPr lang="en-US"/>
          </a:p>
        </c:rich>
      </c:tx>
      <c:layout>
        <c:manualLayout>
          <c:xMode val="edge"/>
          <c:yMode val="edge"/>
          <c:x val="0.4584418901660281"/>
          <c:y val="2.58064516129032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'Arrivals-Departures'!$N$71:$V$71</c:f>
              <c:numCache>
                <c:formatCode>_(* #,##0.0_);_(* \(#,##0.0\);_(* "-"??_);_(@_)</c:formatCode>
                <c:ptCount val="9"/>
                <c:pt idx="0">
                  <c:v>0.11764705882352941</c:v>
                </c:pt>
                <c:pt idx="1">
                  <c:v>0.47058823529411764</c:v>
                </c:pt>
                <c:pt idx="2">
                  <c:v>5.8235294117647056</c:v>
                </c:pt>
                <c:pt idx="3">
                  <c:v>3.1176470588235294</c:v>
                </c:pt>
                <c:pt idx="4">
                  <c:v>12.941176470588236</c:v>
                </c:pt>
                <c:pt idx="5">
                  <c:v>4.6470588235294121</c:v>
                </c:pt>
                <c:pt idx="6">
                  <c:v>3.6470588235294117</c:v>
                </c:pt>
                <c:pt idx="7">
                  <c:v>1.4705882352941178</c:v>
                </c:pt>
                <c:pt idx="8">
                  <c:v>0.11764705882352941</c:v>
                </c:pt>
              </c:numCache>
            </c:numRef>
          </c:val>
          <c:smooth val="0"/>
          <c:extLst>
            <c:ext xmlns:c16="http://schemas.microsoft.com/office/drawing/2014/chart" uri="{C3380CC4-5D6E-409C-BE32-E72D297353CC}">
              <c16:uniqueId val="{00000001-5FA0-4359-AF66-326F7852732E}"/>
            </c:ext>
          </c:extLst>
        </c:ser>
        <c:dLbls>
          <c:showLegendKey val="0"/>
          <c:showVal val="0"/>
          <c:showCatName val="0"/>
          <c:showSerName val="0"/>
          <c:showPercent val="0"/>
          <c:showBubbleSize val="0"/>
        </c:dLbls>
        <c:marker val="1"/>
        <c:smooth val="0"/>
        <c:axId val="553566152"/>
        <c:axId val="553566872"/>
      </c:lineChart>
      <c:catAx>
        <c:axId val="553566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3566872"/>
        <c:crosses val="autoZero"/>
        <c:auto val="1"/>
        <c:lblAlgn val="ctr"/>
        <c:lblOffset val="100"/>
        <c:noMultiLvlLbl val="0"/>
      </c:catAx>
      <c:valAx>
        <c:axId val="553566872"/>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356615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Pacific Golden Plover</a:t>
            </a:r>
          </a:p>
          <a:p>
            <a:pPr>
              <a:defRPr sz="1800"/>
            </a:pPr>
            <a:endParaRPr lang="en-US" sz="1800"/>
          </a:p>
        </c:rich>
      </c:tx>
      <c:layout>
        <c:manualLayout>
          <c:xMode val="edge"/>
          <c:yMode val="edge"/>
          <c:x val="0.36817760449189502"/>
          <c:y val="2.9921583876089564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'Arrivals-Departures'!$N$71:$V$71</c:f>
              <c:numCache>
                <c:formatCode>_(* #,##0.0_);_(* \(#,##0.0\);_(* "-"??_);_(@_)</c:formatCode>
                <c:ptCount val="9"/>
                <c:pt idx="0">
                  <c:v>0.11764705882352941</c:v>
                </c:pt>
                <c:pt idx="1">
                  <c:v>0.47058823529411764</c:v>
                </c:pt>
                <c:pt idx="2">
                  <c:v>5.8235294117647056</c:v>
                </c:pt>
                <c:pt idx="3">
                  <c:v>3.1176470588235294</c:v>
                </c:pt>
                <c:pt idx="4">
                  <c:v>12.941176470588236</c:v>
                </c:pt>
                <c:pt idx="5">
                  <c:v>4.6470588235294121</c:v>
                </c:pt>
                <c:pt idx="6">
                  <c:v>3.6470588235294117</c:v>
                </c:pt>
                <c:pt idx="7">
                  <c:v>1.4705882352941178</c:v>
                </c:pt>
                <c:pt idx="8">
                  <c:v>0.11764705882352941</c:v>
                </c:pt>
              </c:numCache>
            </c:numRef>
          </c:val>
          <c:smooth val="0"/>
          <c:extLst>
            <c:ext xmlns:c16="http://schemas.microsoft.com/office/drawing/2014/chart" uri="{C3380CC4-5D6E-409C-BE32-E72D297353CC}">
              <c16:uniqueId val="{00000001-5FA0-4359-AF66-326F7852732E}"/>
            </c:ext>
          </c:extLst>
        </c:ser>
        <c:dLbls>
          <c:showLegendKey val="0"/>
          <c:showVal val="0"/>
          <c:showCatName val="0"/>
          <c:showSerName val="0"/>
          <c:showPercent val="0"/>
          <c:showBubbleSize val="0"/>
        </c:dLbls>
        <c:marker val="1"/>
        <c:smooth val="0"/>
        <c:axId val="553566152"/>
        <c:axId val="553566872"/>
      </c:lineChart>
      <c:catAx>
        <c:axId val="553566152"/>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Session</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3566872"/>
        <c:crosses val="autoZero"/>
        <c:auto val="1"/>
        <c:lblAlgn val="ctr"/>
        <c:lblOffset val="100"/>
        <c:noMultiLvlLbl val="0"/>
      </c:catAx>
      <c:valAx>
        <c:axId val="553566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 </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356615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Black-bellied Plover</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'Arrivals-Departures'!$N$92:$V$92</c:f>
              <c:numCache>
                <c:formatCode>_(* #,##0_);_(* \(#,##0\);_(* "-"??_);_(@_)</c:formatCode>
                <c:ptCount val="9"/>
                <c:pt idx="0" formatCode="_(* #,##0.0_);_(* \(#,##0.0\);_(* &quot;-&quot;??_);_(@_)">
                  <c:v>0.76470588235294112</c:v>
                </c:pt>
                <c:pt idx="1">
                  <c:v>7.4117647058823533</c:v>
                </c:pt>
                <c:pt idx="2">
                  <c:v>21.176470588235293</c:v>
                </c:pt>
                <c:pt idx="3">
                  <c:v>39.705882352941174</c:v>
                </c:pt>
                <c:pt idx="4">
                  <c:v>68</c:v>
                </c:pt>
                <c:pt idx="5">
                  <c:v>27.294117647058822</c:v>
                </c:pt>
                <c:pt idx="6">
                  <c:v>7.117647058823529</c:v>
                </c:pt>
                <c:pt idx="7">
                  <c:v>2.8235294117647061</c:v>
                </c:pt>
                <c:pt idx="8">
                  <c:v>1.6470588235294117</c:v>
                </c:pt>
              </c:numCache>
            </c:numRef>
          </c:val>
          <c:smooth val="0"/>
          <c:extLst>
            <c:ext xmlns:c16="http://schemas.microsoft.com/office/drawing/2014/chart" uri="{C3380CC4-5D6E-409C-BE32-E72D297353CC}">
              <c16:uniqueId val="{00000000-3556-44CF-9E47-A951F2C3682F}"/>
            </c:ext>
          </c:extLst>
        </c:ser>
        <c:dLbls>
          <c:showLegendKey val="0"/>
          <c:showVal val="0"/>
          <c:showCatName val="0"/>
          <c:showSerName val="0"/>
          <c:showPercent val="0"/>
          <c:showBubbleSize val="0"/>
        </c:dLbls>
        <c:marker val="1"/>
        <c:smooth val="0"/>
        <c:axId val="622997424"/>
        <c:axId val="622994904"/>
      </c:lineChart>
      <c:catAx>
        <c:axId val="62299742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Session</a:t>
                </a:r>
              </a:p>
              <a:p>
                <a:pPr>
                  <a:defRPr sz="1600"/>
                </a:pPr>
                <a:endParaRPr lang="en-US" sz="1600"/>
              </a:p>
            </c:rich>
          </c:tx>
          <c:layout>
            <c:manualLayout>
              <c:xMode val="edge"/>
              <c:yMode val="edge"/>
              <c:x val="0.51638308732208926"/>
              <c:y val="0.88381491931957834"/>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994904"/>
        <c:crosses val="autoZero"/>
        <c:auto val="1"/>
        <c:lblAlgn val="ctr"/>
        <c:lblOffset val="100"/>
        <c:noMultiLvlLbl val="0"/>
      </c:catAx>
      <c:valAx>
        <c:axId val="622994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a:p>
                <a:pPr>
                  <a:defRPr sz="1600"/>
                </a:pPr>
                <a:endParaRPr lang="en-US"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997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Plovers</a:t>
            </a:r>
          </a:p>
          <a:p>
            <a:pPr>
              <a:defRPr sz="1800"/>
            </a:pPr>
            <a:r>
              <a:rPr lang="en-US" sz="1400"/>
              <a:t>Average per session</a:t>
            </a:r>
            <a:r>
              <a:rPr lang="en-US" sz="1400" baseline="0"/>
              <a:t> count over 17 years of monitoring</a:t>
            </a:r>
            <a:r>
              <a:rPr lang="en-US" sz="1400"/>
              <a:t>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9597782276690546E-2"/>
          <c:y val="0.12822817631806396"/>
          <c:w val="0.88560094710509385"/>
          <c:h val="0.70540646611134106"/>
        </c:manualLayout>
      </c:layout>
      <c:lineChart>
        <c:grouping val="standard"/>
        <c:varyColors val="0"/>
        <c:ser>
          <c:idx val="0"/>
          <c:order val="0"/>
          <c:tx>
            <c:v>Semipalmated Plover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'Arrivals-Departures'!$N$94:$V$94</c:f>
              <c:strCache>
                <c:ptCount val="9"/>
                <c:pt idx="0">
                  <c:v>  #1 </c:v>
                </c:pt>
                <c:pt idx="1">
                  <c:v> #2 </c:v>
                </c:pt>
                <c:pt idx="2">
                  <c:v> #3 </c:v>
                </c:pt>
                <c:pt idx="3">
                  <c:v> #4 </c:v>
                </c:pt>
                <c:pt idx="4">
                  <c:v> #5 </c:v>
                </c:pt>
                <c:pt idx="5">
                  <c:v> #6 </c:v>
                </c:pt>
                <c:pt idx="6">
                  <c:v> #7 </c:v>
                </c:pt>
                <c:pt idx="7">
                  <c:v> #8 </c:v>
                </c:pt>
                <c:pt idx="8">
                  <c:v> #9 </c:v>
                </c:pt>
              </c:strCache>
            </c:strRef>
          </c:cat>
          <c:val>
            <c:numRef>
              <c:f>'Arrivals-Departures'!$N$95:$V$95</c:f>
              <c:numCache>
                <c:formatCode>_(* #,##0.0_);_(* \(#,##0.0\);_(* "-"??_);_(@_)</c:formatCode>
                <c:ptCount val="9"/>
                <c:pt idx="0">
                  <c:v>0</c:v>
                </c:pt>
                <c:pt idx="1">
                  <c:v>0</c:v>
                </c:pt>
                <c:pt idx="2">
                  <c:v>0.58823529411764708</c:v>
                </c:pt>
                <c:pt idx="3">
                  <c:v>5</c:v>
                </c:pt>
                <c:pt idx="4">
                  <c:v>15.588235294117647</c:v>
                </c:pt>
                <c:pt idx="5">
                  <c:v>47.411764705882355</c:v>
                </c:pt>
                <c:pt idx="6">
                  <c:v>62.470588235294116</c:v>
                </c:pt>
                <c:pt idx="7">
                  <c:v>39.647058823529413</c:v>
                </c:pt>
                <c:pt idx="8">
                  <c:v>35.941176470588232</c:v>
                </c:pt>
              </c:numCache>
            </c:numRef>
          </c:val>
          <c:smooth val="0"/>
          <c:extLst>
            <c:ext xmlns:c16="http://schemas.microsoft.com/office/drawing/2014/chart" uri="{C3380CC4-5D6E-409C-BE32-E72D297353CC}">
              <c16:uniqueId val="{00000000-26E3-4A87-94DA-350336FB495B}"/>
            </c:ext>
          </c:extLst>
        </c:ser>
        <c:ser>
          <c:idx val="1"/>
          <c:order val="1"/>
          <c:tx>
            <c:v>Pacific Golden-Plover</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'Arrivals-Departures'!$N$94:$V$94</c:f>
              <c:strCache>
                <c:ptCount val="9"/>
                <c:pt idx="0">
                  <c:v>  #1 </c:v>
                </c:pt>
                <c:pt idx="1">
                  <c:v> #2 </c:v>
                </c:pt>
                <c:pt idx="2">
                  <c:v> #3 </c:v>
                </c:pt>
                <c:pt idx="3">
                  <c:v> #4 </c:v>
                </c:pt>
                <c:pt idx="4">
                  <c:v> #5 </c:v>
                </c:pt>
                <c:pt idx="5">
                  <c:v> #6 </c:v>
                </c:pt>
                <c:pt idx="6">
                  <c:v> #7 </c:v>
                </c:pt>
                <c:pt idx="7">
                  <c:v> #8 </c:v>
                </c:pt>
                <c:pt idx="8">
                  <c:v> #9 </c:v>
                </c:pt>
              </c:strCache>
            </c:strRef>
          </c:cat>
          <c:val>
            <c:numRef>
              <c:f>'Arrivals-Departures'!$N$96:$V$96</c:f>
              <c:numCache>
                <c:formatCode>_(* #,##0.0_);_(* \(#,##0.0\);_(* "-"??_);_(@_)</c:formatCode>
                <c:ptCount val="9"/>
                <c:pt idx="0">
                  <c:v>0.11764705882352941</c:v>
                </c:pt>
                <c:pt idx="1">
                  <c:v>0.47058823529411764</c:v>
                </c:pt>
                <c:pt idx="2">
                  <c:v>5.8235294117647056</c:v>
                </c:pt>
                <c:pt idx="3">
                  <c:v>3.1176470588235294</c:v>
                </c:pt>
                <c:pt idx="4">
                  <c:v>12.941176470588236</c:v>
                </c:pt>
                <c:pt idx="5">
                  <c:v>4.6470588235294121</c:v>
                </c:pt>
                <c:pt idx="6">
                  <c:v>3.6470588235294117</c:v>
                </c:pt>
                <c:pt idx="7">
                  <c:v>1.4705882352941178</c:v>
                </c:pt>
                <c:pt idx="8">
                  <c:v>0.11764705882352941</c:v>
                </c:pt>
              </c:numCache>
            </c:numRef>
          </c:val>
          <c:smooth val="0"/>
          <c:extLst>
            <c:ext xmlns:c16="http://schemas.microsoft.com/office/drawing/2014/chart" uri="{C3380CC4-5D6E-409C-BE32-E72D297353CC}">
              <c16:uniqueId val="{00000001-26E3-4A87-94DA-350336FB495B}"/>
            </c:ext>
          </c:extLst>
        </c:ser>
        <c:ser>
          <c:idx val="2"/>
          <c:order val="2"/>
          <c:tx>
            <c:v>Black-bellied Plover</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'Arrivals-Departures'!$N$94:$V$94</c:f>
              <c:strCache>
                <c:ptCount val="9"/>
                <c:pt idx="0">
                  <c:v>  #1 </c:v>
                </c:pt>
                <c:pt idx="1">
                  <c:v> #2 </c:v>
                </c:pt>
                <c:pt idx="2">
                  <c:v> #3 </c:v>
                </c:pt>
                <c:pt idx="3">
                  <c:v> #4 </c:v>
                </c:pt>
                <c:pt idx="4">
                  <c:v> #5 </c:v>
                </c:pt>
                <c:pt idx="5">
                  <c:v> #6 </c:v>
                </c:pt>
                <c:pt idx="6">
                  <c:v> #7 </c:v>
                </c:pt>
                <c:pt idx="7">
                  <c:v> #8 </c:v>
                </c:pt>
                <c:pt idx="8">
                  <c:v> #9 </c:v>
                </c:pt>
              </c:strCache>
            </c:strRef>
          </c:cat>
          <c:val>
            <c:numRef>
              <c:f>'Arrivals-Departures'!$N$97:$V$97</c:f>
              <c:numCache>
                <c:formatCode>_(* #,##0.0_);_(* \(#,##0.0\);_(* "-"??_);_(@_)</c:formatCode>
                <c:ptCount val="9"/>
                <c:pt idx="0">
                  <c:v>0.76470588235294112</c:v>
                </c:pt>
                <c:pt idx="1">
                  <c:v>7.4117647058823533</c:v>
                </c:pt>
                <c:pt idx="2">
                  <c:v>21.176470588235293</c:v>
                </c:pt>
                <c:pt idx="3">
                  <c:v>39.705882352941174</c:v>
                </c:pt>
                <c:pt idx="4">
                  <c:v>68</c:v>
                </c:pt>
                <c:pt idx="5">
                  <c:v>27.294117647058822</c:v>
                </c:pt>
                <c:pt idx="6">
                  <c:v>7.117647058823529</c:v>
                </c:pt>
                <c:pt idx="7">
                  <c:v>2.8235294117647061</c:v>
                </c:pt>
                <c:pt idx="8">
                  <c:v>1.6470588235294117</c:v>
                </c:pt>
              </c:numCache>
            </c:numRef>
          </c:val>
          <c:smooth val="0"/>
          <c:extLst>
            <c:ext xmlns:c16="http://schemas.microsoft.com/office/drawing/2014/chart" uri="{C3380CC4-5D6E-409C-BE32-E72D297353CC}">
              <c16:uniqueId val="{00000002-26E3-4A87-94DA-350336FB495B}"/>
            </c:ext>
          </c:extLst>
        </c:ser>
        <c:dLbls>
          <c:showLegendKey val="0"/>
          <c:showVal val="0"/>
          <c:showCatName val="0"/>
          <c:showSerName val="0"/>
          <c:showPercent val="0"/>
          <c:showBubbleSize val="0"/>
        </c:dLbls>
        <c:marker val="1"/>
        <c:smooth val="0"/>
        <c:axId val="734817184"/>
        <c:axId val="734809264"/>
      </c:lineChart>
      <c:catAx>
        <c:axId val="73481718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Session</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09264"/>
        <c:crosses val="autoZero"/>
        <c:auto val="1"/>
        <c:lblAlgn val="ctr"/>
        <c:lblOffset val="100"/>
        <c:noMultiLvlLbl val="0"/>
      </c:catAx>
      <c:valAx>
        <c:axId val="734809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817184"/>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10569528194795653"/>
          <c:y val="0.18736376467992519"/>
          <c:w val="0.30311028363430098"/>
          <c:h val="0.2174824762422675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Greater Yellowlegs</a:t>
            </a:r>
            <a:r>
              <a:rPr lang="en-US" sz="1800" b="0" i="0" u="none" strike="noStrike" baseline="0"/>
              <a:t> </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991404338439236E-2"/>
          <c:y val="0.16820861678004537"/>
          <c:w val="0.87132255822633065"/>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'Arrivals-Departures'!$N$119:$V$119</c:f>
              <c:numCache>
                <c:formatCode>_(* #,##0.0_);_(* \(#,##0.0\);_(* "-"??_);_(@_)</c:formatCode>
                <c:ptCount val="9"/>
                <c:pt idx="0">
                  <c:v>1.8823529411764706</c:v>
                </c:pt>
                <c:pt idx="1">
                  <c:v>12.117647058823529</c:v>
                </c:pt>
                <c:pt idx="2">
                  <c:v>17</c:v>
                </c:pt>
                <c:pt idx="3">
                  <c:v>16.176470588235293</c:v>
                </c:pt>
                <c:pt idx="4">
                  <c:v>8.4705882352941178</c:v>
                </c:pt>
                <c:pt idx="5">
                  <c:v>6.882352941176471</c:v>
                </c:pt>
                <c:pt idx="6">
                  <c:v>3.2941176470588234</c:v>
                </c:pt>
                <c:pt idx="7">
                  <c:v>3.7058823529411766</c:v>
                </c:pt>
                <c:pt idx="8">
                  <c:v>2.4705882352941178</c:v>
                </c:pt>
              </c:numCache>
            </c:numRef>
          </c:val>
          <c:smooth val="0"/>
          <c:extLst>
            <c:ext xmlns:c16="http://schemas.microsoft.com/office/drawing/2014/chart" uri="{C3380CC4-5D6E-409C-BE32-E72D297353CC}">
              <c16:uniqueId val="{00000000-36EE-405D-B8BC-239F2F30ED94}"/>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Lesser Yellowlegs</a:t>
            </a:r>
            <a:r>
              <a:rPr lang="en-US" sz="1800" b="0" i="0" u="none" strike="noStrike" baseline="0"/>
              <a:t> </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991404338439236E-2"/>
          <c:y val="0.16820861678004537"/>
          <c:w val="0.87132255822633065"/>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'Arrivals-Departures'!$N$140:$V$140</c:f>
              <c:numCache>
                <c:formatCode>_(* #,##0.0_);_(* \(#,##0.0\);_(* "-"??_);_(@_)</c:formatCode>
                <c:ptCount val="9"/>
                <c:pt idx="0">
                  <c:v>0.11764705882352941</c:v>
                </c:pt>
                <c:pt idx="1">
                  <c:v>1.2352941176470589</c:v>
                </c:pt>
                <c:pt idx="2">
                  <c:v>0.11764705882352941</c:v>
                </c:pt>
                <c:pt idx="3">
                  <c:v>1.5294117647058822</c:v>
                </c:pt>
                <c:pt idx="4">
                  <c:v>0.58823529411764708</c:v>
                </c:pt>
                <c:pt idx="5">
                  <c:v>1.0588235294117647</c:v>
                </c:pt>
                <c:pt idx="6">
                  <c:v>0.94117647058823528</c:v>
                </c:pt>
                <c:pt idx="7">
                  <c:v>0.47058823529411764</c:v>
                </c:pt>
                <c:pt idx="8">
                  <c:v>0.11764705882352941</c:v>
                </c:pt>
              </c:numCache>
            </c:numRef>
          </c:val>
          <c:smooth val="0"/>
          <c:extLst>
            <c:ext xmlns:c16="http://schemas.microsoft.com/office/drawing/2014/chart" uri="{C3380CC4-5D6E-409C-BE32-E72D297353CC}">
              <c16:uniqueId val="{00000000-00EC-41C1-BCC6-63A75936F53F}"/>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Greater/Lesser Yellowlegs</a:t>
            </a:r>
            <a:r>
              <a:rPr lang="en-US" sz="1800" b="0" i="0" u="none" strike="noStrike" baseline="0"/>
              <a:t> </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991404338439236E-2"/>
          <c:y val="0.16820861678004537"/>
          <c:w val="0.87132255822633065"/>
          <c:h val="0.70220196150143077"/>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'Arrivals-Departures'!$N$161:$V$161</c:f>
              <c:numCache>
                <c:formatCode>_(* #,##0.0_);_(* \(#,##0.0\);_(* "-"??_);_(@_)</c:formatCode>
                <c:ptCount val="9"/>
                <c:pt idx="0">
                  <c:v>0.11764705882352941</c:v>
                </c:pt>
                <c:pt idx="1">
                  <c:v>2.7058823529411766</c:v>
                </c:pt>
                <c:pt idx="2">
                  <c:v>0.11764705882352941</c:v>
                </c:pt>
                <c:pt idx="3">
                  <c:v>0.41176470588235292</c:v>
                </c:pt>
                <c:pt idx="4">
                  <c:v>0.47058823529411764</c:v>
                </c:pt>
                <c:pt idx="5">
                  <c:v>0.17647058823529413</c:v>
                </c:pt>
                <c:pt idx="6">
                  <c:v>5.8823529411764705E-2</c:v>
                </c:pt>
                <c:pt idx="7">
                  <c:v>0.47058823529411764</c:v>
                </c:pt>
                <c:pt idx="8">
                  <c:v>0.11764705882352941</c:v>
                </c:pt>
              </c:numCache>
            </c:numRef>
          </c:val>
          <c:smooth val="0"/>
          <c:extLst>
            <c:ext xmlns:c16="http://schemas.microsoft.com/office/drawing/2014/chart" uri="{C3380CC4-5D6E-409C-BE32-E72D297353CC}">
              <c16:uniqueId val="{00000000-CAF6-457A-8BE5-BECF598A9C4A}"/>
            </c:ext>
          </c:extLst>
        </c:ser>
        <c:dLbls>
          <c:showLegendKey val="0"/>
          <c:showVal val="0"/>
          <c:showCatName val="0"/>
          <c:showSerName val="0"/>
          <c:showPercent val="0"/>
          <c:showBubbleSize val="0"/>
        </c:dLbls>
        <c:marker val="1"/>
        <c:smooth val="0"/>
        <c:axId val="411949736"/>
        <c:axId val="411952976"/>
      </c:lineChart>
      <c:catAx>
        <c:axId val="4119497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sz="1600"/>
              </a:p>
              <a:p>
                <a:pPr>
                  <a:defRPr sz="1600"/>
                </a:pPr>
                <a:r>
                  <a:rPr lang="en-US" sz="1600"/>
                  <a:t>Session </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52976"/>
        <c:crosses val="autoZero"/>
        <c:auto val="1"/>
        <c:lblAlgn val="ctr"/>
        <c:lblOffset val="100"/>
        <c:noMultiLvlLbl val="0"/>
      </c:catAx>
      <c:valAx>
        <c:axId val="411952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Count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949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50</xdr:col>
      <xdr:colOff>759860</xdr:colOff>
      <xdr:row>5</xdr:row>
      <xdr:rowOff>21405</xdr:rowOff>
    </xdr:from>
    <xdr:to>
      <xdr:col>61</xdr:col>
      <xdr:colOff>761165</xdr:colOff>
      <xdr:row>26</xdr:row>
      <xdr:rowOff>90005</xdr:rowOff>
    </xdr:to>
    <xdr:graphicFrame macro="">
      <xdr:nvGraphicFramePr>
        <xdr:cNvPr id="3" name="Chart 2">
          <a:extLst>
            <a:ext uri="{FF2B5EF4-FFF2-40B4-BE49-F238E27FC236}">
              <a16:creationId xmlns:a16="http://schemas.microsoft.com/office/drawing/2014/main" id="{25B97100-77F9-46CE-9CA4-B2D03EE34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24</xdr:col>
      <xdr:colOff>600074</xdr:colOff>
      <xdr:row>29</xdr:row>
      <xdr:rowOff>28574</xdr:rowOff>
    </xdr:from>
    <xdr:to>
      <xdr:col>34</xdr:col>
      <xdr:colOff>0</xdr:colOff>
      <xdr:row>45</xdr:row>
      <xdr:rowOff>179917</xdr:rowOff>
    </xdr:to>
    <xdr:graphicFrame macro="">
      <xdr:nvGraphicFramePr>
        <xdr:cNvPr id="3" name="Chart 2">
          <a:extLst>
            <a:ext uri="{FF2B5EF4-FFF2-40B4-BE49-F238E27FC236}">
              <a16:creationId xmlns:a16="http://schemas.microsoft.com/office/drawing/2014/main" id="{3A8A36C5-FB23-9FBB-4CE8-14209C5D7C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590551</xdr:colOff>
      <xdr:row>50</xdr:row>
      <xdr:rowOff>0</xdr:rowOff>
    </xdr:from>
    <xdr:to>
      <xdr:col>33</xdr:col>
      <xdr:colOff>76201</xdr:colOff>
      <xdr:row>65</xdr:row>
      <xdr:rowOff>95250</xdr:rowOff>
    </xdr:to>
    <xdr:graphicFrame macro="">
      <xdr:nvGraphicFramePr>
        <xdr:cNvPr id="2" name="Chart 1">
          <a:extLst>
            <a:ext uri="{FF2B5EF4-FFF2-40B4-BE49-F238E27FC236}">
              <a16:creationId xmlns:a16="http://schemas.microsoft.com/office/drawing/2014/main" id="{50F2E9BC-7286-439D-A968-51B12FD90E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7872</xdr:colOff>
      <xdr:row>50</xdr:row>
      <xdr:rowOff>47233</xdr:rowOff>
    </xdr:from>
    <xdr:to>
      <xdr:col>33</xdr:col>
      <xdr:colOff>587943</xdr:colOff>
      <xdr:row>67</xdr:row>
      <xdr:rowOff>47231</xdr:rowOff>
    </xdr:to>
    <xdr:graphicFrame macro="">
      <xdr:nvGraphicFramePr>
        <xdr:cNvPr id="4" name="Chart 3">
          <a:extLst>
            <a:ext uri="{FF2B5EF4-FFF2-40B4-BE49-F238E27FC236}">
              <a16:creationId xmlns:a16="http://schemas.microsoft.com/office/drawing/2014/main" id="{3242A5B9-305D-3358-CE69-83AAD2A598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23615</xdr:colOff>
      <xdr:row>71</xdr:row>
      <xdr:rowOff>7870</xdr:rowOff>
    </xdr:from>
    <xdr:to>
      <xdr:col>34</xdr:col>
      <xdr:colOff>2275</xdr:colOff>
      <xdr:row>87</xdr:row>
      <xdr:rowOff>181054</xdr:rowOff>
    </xdr:to>
    <xdr:graphicFrame macro="">
      <xdr:nvGraphicFramePr>
        <xdr:cNvPr id="7" name="Chart 6">
          <a:extLst>
            <a:ext uri="{FF2B5EF4-FFF2-40B4-BE49-F238E27FC236}">
              <a16:creationId xmlns:a16="http://schemas.microsoft.com/office/drawing/2014/main" id="{7E3A0950-7B4B-95A1-22B7-A710F323D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52915</xdr:colOff>
      <xdr:row>29</xdr:row>
      <xdr:rowOff>9524</xdr:rowOff>
    </xdr:from>
    <xdr:to>
      <xdr:col>47</xdr:col>
      <xdr:colOff>569872</xdr:colOff>
      <xdr:row>50</xdr:row>
      <xdr:rowOff>138397</xdr:rowOff>
    </xdr:to>
    <xdr:graphicFrame macro="">
      <xdr:nvGraphicFramePr>
        <xdr:cNvPr id="5" name="Chart 4">
          <a:extLst>
            <a:ext uri="{FF2B5EF4-FFF2-40B4-BE49-F238E27FC236}">
              <a16:creationId xmlns:a16="http://schemas.microsoft.com/office/drawing/2014/main" id="{AAC51766-4383-437E-0F52-586EB193EA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39359</xdr:colOff>
      <xdr:row>97</xdr:row>
      <xdr:rowOff>23617</xdr:rowOff>
    </xdr:from>
    <xdr:to>
      <xdr:col>34</xdr:col>
      <xdr:colOff>37374</xdr:colOff>
      <xdr:row>113</xdr:row>
      <xdr:rowOff>181054</xdr:rowOff>
    </xdr:to>
    <xdr:graphicFrame macro="">
      <xdr:nvGraphicFramePr>
        <xdr:cNvPr id="12" name="Chart 11">
          <a:extLst>
            <a:ext uri="{FF2B5EF4-FFF2-40B4-BE49-F238E27FC236}">
              <a16:creationId xmlns:a16="http://schemas.microsoft.com/office/drawing/2014/main" id="{B00E4E0A-316F-4114-A19D-44E94BCC1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590393</xdr:colOff>
      <xdr:row>118</xdr:row>
      <xdr:rowOff>7871</xdr:rowOff>
    </xdr:from>
    <xdr:to>
      <xdr:col>34</xdr:col>
      <xdr:colOff>5888</xdr:colOff>
      <xdr:row>134</xdr:row>
      <xdr:rowOff>157438</xdr:rowOff>
    </xdr:to>
    <xdr:graphicFrame macro="">
      <xdr:nvGraphicFramePr>
        <xdr:cNvPr id="10" name="Chart 9">
          <a:extLst>
            <a:ext uri="{FF2B5EF4-FFF2-40B4-BE49-F238E27FC236}">
              <a16:creationId xmlns:a16="http://schemas.microsoft.com/office/drawing/2014/main" id="{D30EA716-9F2A-46B3-B5EC-BF5EB4A90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590392</xdr:colOff>
      <xdr:row>139</xdr:row>
      <xdr:rowOff>0</xdr:rowOff>
    </xdr:from>
    <xdr:to>
      <xdr:col>33</xdr:col>
      <xdr:colOff>549047</xdr:colOff>
      <xdr:row>155</xdr:row>
      <xdr:rowOff>165310</xdr:rowOff>
    </xdr:to>
    <xdr:graphicFrame macro="">
      <xdr:nvGraphicFramePr>
        <xdr:cNvPr id="14" name="Chart 13">
          <a:extLst>
            <a:ext uri="{FF2B5EF4-FFF2-40B4-BE49-F238E27FC236}">
              <a16:creationId xmlns:a16="http://schemas.microsoft.com/office/drawing/2014/main" id="{09CA7474-8559-4873-9297-DAB40FECB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62974</xdr:colOff>
      <xdr:row>159</xdr:row>
      <xdr:rowOff>181052</xdr:rowOff>
    </xdr:from>
    <xdr:to>
      <xdr:col>34</xdr:col>
      <xdr:colOff>13758</xdr:colOff>
      <xdr:row>177</xdr:row>
      <xdr:rowOff>23614</xdr:rowOff>
    </xdr:to>
    <xdr:graphicFrame macro="">
      <xdr:nvGraphicFramePr>
        <xdr:cNvPr id="11" name="Chart 10">
          <a:extLst>
            <a:ext uri="{FF2B5EF4-FFF2-40B4-BE49-F238E27FC236}">
              <a16:creationId xmlns:a16="http://schemas.microsoft.com/office/drawing/2014/main" id="{873C5EB9-39C3-4FE1-8D59-39BCC030D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35</xdr:col>
      <xdr:colOff>610763</xdr:colOff>
      <xdr:row>95</xdr:row>
      <xdr:rowOff>73268</xdr:rowOff>
    </xdr:from>
    <xdr:to>
      <xdr:col>48</xdr:col>
      <xdr:colOff>32564</xdr:colOff>
      <xdr:row>122</xdr:row>
      <xdr:rowOff>101793</xdr:rowOff>
    </xdr:to>
    <xdr:graphicFrame macro="">
      <xdr:nvGraphicFramePr>
        <xdr:cNvPr id="9" name="Chart 8">
          <a:extLst>
            <a:ext uri="{FF2B5EF4-FFF2-40B4-BE49-F238E27FC236}">
              <a16:creationId xmlns:a16="http://schemas.microsoft.com/office/drawing/2014/main" id="{CAFCE042-60CF-4A48-B35A-BA08709AB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7872</xdr:colOff>
      <xdr:row>187</xdr:row>
      <xdr:rowOff>7871</xdr:rowOff>
    </xdr:from>
    <xdr:to>
      <xdr:col>34</xdr:col>
      <xdr:colOff>22709</xdr:colOff>
      <xdr:row>203</xdr:row>
      <xdr:rowOff>157438</xdr:rowOff>
    </xdr:to>
    <xdr:graphicFrame macro="">
      <xdr:nvGraphicFramePr>
        <xdr:cNvPr id="8" name="Chart 7">
          <a:extLst>
            <a:ext uri="{FF2B5EF4-FFF2-40B4-BE49-F238E27FC236}">
              <a16:creationId xmlns:a16="http://schemas.microsoft.com/office/drawing/2014/main" id="{77F7D87B-EDBA-4577-B241-A1B98F302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582521</xdr:colOff>
      <xdr:row>208</xdr:row>
      <xdr:rowOff>23613</xdr:rowOff>
    </xdr:from>
    <xdr:to>
      <xdr:col>34</xdr:col>
      <xdr:colOff>55272</xdr:colOff>
      <xdr:row>224</xdr:row>
      <xdr:rowOff>174955</xdr:rowOff>
    </xdr:to>
    <xdr:graphicFrame macro="">
      <xdr:nvGraphicFramePr>
        <xdr:cNvPr id="13" name="Chart 12">
          <a:extLst>
            <a:ext uri="{FF2B5EF4-FFF2-40B4-BE49-F238E27FC236}">
              <a16:creationId xmlns:a16="http://schemas.microsoft.com/office/drawing/2014/main" id="{740BCACA-B9D8-4DCA-80E8-0510740BB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566776</xdr:colOff>
      <xdr:row>228</xdr:row>
      <xdr:rowOff>173182</xdr:rowOff>
    </xdr:from>
    <xdr:to>
      <xdr:col>34</xdr:col>
      <xdr:colOff>39528</xdr:colOff>
      <xdr:row>245</xdr:row>
      <xdr:rowOff>135598</xdr:rowOff>
    </xdr:to>
    <xdr:graphicFrame macro="">
      <xdr:nvGraphicFramePr>
        <xdr:cNvPr id="16" name="Chart 15">
          <a:extLst>
            <a:ext uri="{FF2B5EF4-FFF2-40B4-BE49-F238E27FC236}">
              <a16:creationId xmlns:a16="http://schemas.microsoft.com/office/drawing/2014/main" id="{E70BD150-EA74-4D5C-B588-989B4CDC5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558905</xdr:colOff>
      <xdr:row>250</xdr:row>
      <xdr:rowOff>15743</xdr:rowOff>
    </xdr:from>
    <xdr:to>
      <xdr:col>34</xdr:col>
      <xdr:colOff>31657</xdr:colOff>
      <xdr:row>266</xdr:row>
      <xdr:rowOff>167086</xdr:rowOff>
    </xdr:to>
    <xdr:graphicFrame macro="">
      <xdr:nvGraphicFramePr>
        <xdr:cNvPr id="18" name="Chart 17">
          <a:extLst>
            <a:ext uri="{FF2B5EF4-FFF2-40B4-BE49-F238E27FC236}">
              <a16:creationId xmlns:a16="http://schemas.microsoft.com/office/drawing/2014/main" id="{9B4D753D-82AD-4530-AB19-5D3B2D3F0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35</xdr:col>
      <xdr:colOff>612321</xdr:colOff>
      <xdr:row>182</xdr:row>
      <xdr:rowOff>0</xdr:rowOff>
    </xdr:from>
    <xdr:to>
      <xdr:col>48</xdr:col>
      <xdr:colOff>32564</xdr:colOff>
      <xdr:row>206</xdr:row>
      <xdr:rowOff>157937</xdr:rowOff>
    </xdr:to>
    <xdr:graphicFrame macro="">
      <xdr:nvGraphicFramePr>
        <xdr:cNvPr id="20" name="Chart 19">
          <a:extLst>
            <a:ext uri="{FF2B5EF4-FFF2-40B4-BE49-F238E27FC236}">
              <a16:creationId xmlns:a16="http://schemas.microsoft.com/office/drawing/2014/main" id="{F6A480DD-5F28-47E0-870A-C7D6D833A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xdr:col>
      <xdr:colOff>575850</xdr:colOff>
      <xdr:row>1</xdr:row>
      <xdr:rowOff>131479</xdr:rowOff>
    </xdr:from>
    <xdr:to>
      <xdr:col>36</xdr:col>
      <xdr:colOff>606856</xdr:colOff>
      <xdr:row>26</xdr:row>
      <xdr:rowOff>100370</xdr:rowOff>
    </xdr:to>
    <xdr:graphicFrame macro="">
      <xdr:nvGraphicFramePr>
        <xdr:cNvPr id="15" name="Chart 14">
          <a:extLst>
            <a:ext uri="{FF2B5EF4-FFF2-40B4-BE49-F238E27FC236}">
              <a16:creationId xmlns:a16="http://schemas.microsoft.com/office/drawing/2014/main" id="{8B3AC157-009F-46F4-B21E-E30CD8F16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25</xdr:col>
      <xdr:colOff>0</xdr:colOff>
      <xdr:row>277</xdr:row>
      <xdr:rowOff>0</xdr:rowOff>
    </xdr:from>
    <xdr:to>
      <xdr:col>34</xdr:col>
      <xdr:colOff>78888</xdr:colOff>
      <xdr:row>293</xdr:row>
      <xdr:rowOff>152916</xdr:rowOff>
    </xdr:to>
    <xdr:graphicFrame macro="">
      <xdr:nvGraphicFramePr>
        <xdr:cNvPr id="17" name="Chart 16">
          <a:extLst>
            <a:ext uri="{FF2B5EF4-FFF2-40B4-BE49-F238E27FC236}">
              <a16:creationId xmlns:a16="http://schemas.microsoft.com/office/drawing/2014/main" id="{3596A4B2-0F43-4B11-B015-249AB7A58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25</xdr:col>
      <xdr:colOff>0</xdr:colOff>
      <xdr:row>299</xdr:row>
      <xdr:rowOff>0</xdr:rowOff>
    </xdr:from>
    <xdr:to>
      <xdr:col>34</xdr:col>
      <xdr:colOff>78888</xdr:colOff>
      <xdr:row>315</xdr:row>
      <xdr:rowOff>152916</xdr:rowOff>
    </xdr:to>
    <xdr:graphicFrame macro="">
      <xdr:nvGraphicFramePr>
        <xdr:cNvPr id="21" name="Chart 20">
          <a:extLst>
            <a:ext uri="{FF2B5EF4-FFF2-40B4-BE49-F238E27FC236}">
              <a16:creationId xmlns:a16="http://schemas.microsoft.com/office/drawing/2014/main" id="{F1F0E5A6-C51C-423A-885A-136E467AB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36</xdr:col>
      <xdr:colOff>0</xdr:colOff>
      <xdr:row>277</xdr:row>
      <xdr:rowOff>0</xdr:rowOff>
    </xdr:from>
    <xdr:to>
      <xdr:col>48</xdr:col>
      <xdr:colOff>26379</xdr:colOff>
      <xdr:row>301</xdr:row>
      <xdr:rowOff>157937</xdr:rowOff>
    </xdr:to>
    <xdr:graphicFrame macro="">
      <xdr:nvGraphicFramePr>
        <xdr:cNvPr id="22" name="Chart 21">
          <a:extLst>
            <a:ext uri="{FF2B5EF4-FFF2-40B4-BE49-F238E27FC236}">
              <a16:creationId xmlns:a16="http://schemas.microsoft.com/office/drawing/2014/main" id="{BCE43CFC-3751-4082-A0AB-322204095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28</xdr:col>
      <xdr:colOff>9482</xdr:colOff>
      <xdr:row>7</xdr:row>
      <xdr:rowOff>17351</xdr:rowOff>
    </xdr:from>
    <xdr:to>
      <xdr:col>41</xdr:col>
      <xdr:colOff>105115</xdr:colOff>
      <xdr:row>34</xdr:row>
      <xdr:rowOff>178608</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381"/>
  <sheetViews>
    <sheetView tabSelected="1" zoomScale="99" zoomScaleNormal="99" workbookViewId="0"/>
  </sheetViews>
  <sheetFormatPr defaultRowHeight="15" x14ac:dyDescent="0.25"/>
  <cols>
    <col min="2" max="2" width="27.7109375" customWidth="1"/>
    <col min="3" max="11" width="9.5703125" customWidth="1"/>
    <col min="12" max="12" width="10.7109375" customWidth="1"/>
    <col min="13" max="13" width="10.7109375" bestFit="1" customWidth="1"/>
    <col min="14" max="15" width="9.140625" customWidth="1"/>
    <col min="16" max="16" width="27.7109375" customWidth="1"/>
    <col min="17" max="29" width="9.140625" customWidth="1"/>
    <col min="30" max="30" width="27.7109375" customWidth="1"/>
    <col min="31" max="40" width="10.7109375" customWidth="1"/>
    <col min="41" max="41" width="9.140625" customWidth="1"/>
    <col min="43" max="43" width="27.7109375" customWidth="1"/>
    <col min="44" max="47" width="10.7109375" customWidth="1"/>
    <col min="48" max="48" width="11" bestFit="1" customWidth="1"/>
    <col min="49" max="49" width="9.7109375" customWidth="1"/>
    <col min="50" max="50" width="10" bestFit="1" customWidth="1"/>
    <col min="51" max="51" width="12.5703125" bestFit="1" customWidth="1"/>
    <col min="52" max="52" width="20.7109375" customWidth="1"/>
    <col min="53" max="62" width="10.7109375" customWidth="1"/>
    <col min="73" max="73" width="9.140625" customWidth="1"/>
    <col min="75" max="75" width="9.140625" customWidth="1"/>
    <col min="76" max="76" width="10.5703125" customWidth="1"/>
    <col min="77" max="78" width="9.140625" customWidth="1"/>
    <col min="89" max="89" width="9.140625" customWidth="1"/>
    <col min="90" max="90" width="9.5703125" customWidth="1"/>
    <col min="92" max="92" width="9.140625" customWidth="1"/>
    <col min="95" max="95" width="9.140625" customWidth="1"/>
    <col min="96" max="98" width="10.5703125" customWidth="1"/>
    <col min="99" max="99" width="6.7109375" customWidth="1"/>
    <col min="100" max="100" width="9.140625" customWidth="1"/>
    <col min="101" max="103" width="10.5703125" customWidth="1"/>
  </cols>
  <sheetData>
    <row r="1" spans="2:63" x14ac:dyDescent="0.25">
      <c r="C1" s="1"/>
      <c r="P1" s="1" t="s">
        <v>196</v>
      </c>
    </row>
    <row r="2" spans="2:63" x14ac:dyDescent="0.25">
      <c r="B2" s="1" t="s">
        <v>0</v>
      </c>
      <c r="C2" s="1"/>
      <c r="G2" t="s">
        <v>29</v>
      </c>
    </row>
    <row r="3" spans="2:63" x14ac:dyDescent="0.25">
      <c r="B3" s="1" t="s">
        <v>266</v>
      </c>
      <c r="P3" s="1" t="s">
        <v>266</v>
      </c>
      <c r="S3" t="s">
        <v>29</v>
      </c>
      <c r="AD3" s="1" t="s">
        <v>266</v>
      </c>
      <c r="AG3" t="s">
        <v>29</v>
      </c>
      <c r="AQ3" s="1" t="s">
        <v>266</v>
      </c>
    </row>
    <row r="4" spans="2:63" x14ac:dyDescent="0.25">
      <c r="P4" s="1" t="s">
        <v>299</v>
      </c>
      <c r="AD4" s="1" t="s">
        <v>56</v>
      </c>
      <c r="AQ4" s="1" t="s">
        <v>143</v>
      </c>
    </row>
    <row r="5" spans="2:63" x14ac:dyDescent="0.25">
      <c r="B5" t="s">
        <v>58</v>
      </c>
      <c r="P5" s="1" t="s">
        <v>241</v>
      </c>
      <c r="AD5" s="1" t="s">
        <v>62</v>
      </c>
    </row>
    <row r="6" spans="2:63" x14ac:dyDescent="0.25">
      <c r="B6" s="12" t="s">
        <v>140</v>
      </c>
      <c r="AD6" s="74"/>
      <c r="AE6" s="1" t="s">
        <v>20</v>
      </c>
      <c r="AI6" s="1" t="s">
        <v>21</v>
      </c>
      <c r="AQ6" s="74"/>
      <c r="AR6" s="20" t="s">
        <v>123</v>
      </c>
      <c r="AS6" s="20" t="s">
        <v>124</v>
      </c>
      <c r="AT6" s="20" t="s">
        <v>125</v>
      </c>
      <c r="AU6" s="20"/>
      <c r="BK6" s="11"/>
    </row>
    <row r="7" spans="2:63" x14ac:dyDescent="0.25">
      <c r="B7" s="12" t="s">
        <v>173</v>
      </c>
      <c r="P7" s="74"/>
      <c r="Q7" s="1" t="s">
        <v>20</v>
      </c>
      <c r="U7" s="1" t="s">
        <v>21</v>
      </c>
      <c r="AC7" s="62"/>
      <c r="AD7" s="89" t="s">
        <v>19</v>
      </c>
      <c r="AE7" s="162">
        <v>12</v>
      </c>
      <c r="AF7" s="162">
        <v>17</v>
      </c>
      <c r="AG7" s="162">
        <v>22</v>
      </c>
      <c r="AH7" s="162">
        <v>27</v>
      </c>
      <c r="AI7" s="162">
        <v>2</v>
      </c>
      <c r="AJ7" s="162">
        <v>7</v>
      </c>
      <c r="AK7" s="162">
        <v>12</v>
      </c>
      <c r="AL7" s="162">
        <v>17</v>
      </c>
      <c r="AM7" s="162">
        <v>22</v>
      </c>
      <c r="AN7" s="160" t="s">
        <v>24</v>
      </c>
      <c r="AQ7" s="19" t="s">
        <v>19</v>
      </c>
      <c r="AR7" s="7" t="s">
        <v>126</v>
      </c>
      <c r="AS7" s="207" t="s">
        <v>127</v>
      </c>
      <c r="AT7" s="7" t="s">
        <v>128</v>
      </c>
      <c r="AU7" s="7" t="s">
        <v>64</v>
      </c>
    </row>
    <row r="8" spans="2:63" x14ac:dyDescent="0.25">
      <c r="B8" s="12" t="s">
        <v>313</v>
      </c>
      <c r="O8" s="62"/>
      <c r="P8" s="89" t="s">
        <v>19</v>
      </c>
      <c r="Q8" s="162">
        <v>12</v>
      </c>
      <c r="R8" s="162">
        <v>17</v>
      </c>
      <c r="S8" s="162">
        <v>22</v>
      </c>
      <c r="T8" s="162">
        <v>27</v>
      </c>
      <c r="U8" s="162">
        <v>2</v>
      </c>
      <c r="V8" s="162">
        <v>7</v>
      </c>
      <c r="W8" s="162">
        <v>12</v>
      </c>
      <c r="X8" s="162">
        <v>17</v>
      </c>
      <c r="Y8" s="162">
        <v>22</v>
      </c>
      <c r="Z8" s="160" t="s">
        <v>24</v>
      </c>
      <c r="AA8" s="20"/>
      <c r="AB8" s="11"/>
      <c r="AC8" s="62"/>
      <c r="AD8" s="294" t="s">
        <v>11</v>
      </c>
      <c r="AE8" s="70">
        <v>0</v>
      </c>
      <c r="AF8" s="70">
        <v>0</v>
      </c>
      <c r="AG8" s="70">
        <v>0</v>
      </c>
      <c r="AH8" s="70">
        <v>11</v>
      </c>
      <c r="AI8" s="70">
        <v>306</v>
      </c>
      <c r="AJ8" s="70">
        <v>5463</v>
      </c>
      <c r="AK8" s="70">
        <v>2765</v>
      </c>
      <c r="AL8" s="70">
        <v>10780</v>
      </c>
      <c r="AM8" s="70">
        <v>166</v>
      </c>
      <c r="AN8" s="70">
        <v>19491</v>
      </c>
      <c r="AQ8" s="297" t="s">
        <v>11</v>
      </c>
      <c r="AR8" s="70">
        <v>18706</v>
      </c>
      <c r="AS8" s="70">
        <v>785</v>
      </c>
      <c r="AT8" s="70"/>
      <c r="AU8" s="70">
        <v>19491</v>
      </c>
      <c r="BK8" s="11"/>
    </row>
    <row r="9" spans="2:63" x14ac:dyDescent="0.25">
      <c r="B9" s="12" t="s">
        <v>312</v>
      </c>
      <c r="O9" s="70"/>
      <c r="P9" s="293" t="s">
        <v>1</v>
      </c>
      <c r="Q9" s="70">
        <v>0</v>
      </c>
      <c r="R9" s="70">
        <v>0</v>
      </c>
      <c r="S9" s="70">
        <v>0</v>
      </c>
      <c r="T9" s="70">
        <v>4</v>
      </c>
      <c r="U9" s="70">
        <v>2</v>
      </c>
      <c r="V9" s="70">
        <v>70</v>
      </c>
      <c r="W9" s="70">
        <v>70</v>
      </c>
      <c r="X9" s="70">
        <v>42</v>
      </c>
      <c r="Y9" s="70">
        <v>33</v>
      </c>
      <c r="Z9" s="70">
        <v>221</v>
      </c>
      <c r="AA9" s="70"/>
      <c r="AB9" s="11"/>
      <c r="AC9" s="62"/>
      <c r="AD9" s="74" t="s">
        <v>212</v>
      </c>
      <c r="AE9" s="70">
        <v>0</v>
      </c>
      <c r="AF9" s="70">
        <v>0</v>
      </c>
      <c r="AG9" s="70">
        <v>0</v>
      </c>
      <c r="AH9" s="70">
        <v>0</v>
      </c>
      <c r="AI9" s="70">
        <v>17</v>
      </c>
      <c r="AJ9" s="70">
        <v>2065</v>
      </c>
      <c r="AK9" s="70">
        <v>8</v>
      </c>
      <c r="AL9" s="70">
        <v>280</v>
      </c>
      <c r="AM9" s="70">
        <v>29</v>
      </c>
      <c r="AN9" s="70">
        <v>2399</v>
      </c>
      <c r="AQ9" s="298" t="s">
        <v>212</v>
      </c>
      <c r="AR9" s="70">
        <v>2231</v>
      </c>
      <c r="AS9" s="70">
        <v>83</v>
      </c>
      <c r="AT9" s="70">
        <v>85</v>
      </c>
      <c r="AU9" s="70">
        <v>2399</v>
      </c>
      <c r="BK9" s="11"/>
    </row>
    <row r="10" spans="2:63" x14ac:dyDescent="0.25">
      <c r="B10" s="12" t="s">
        <v>314</v>
      </c>
      <c r="O10" s="70"/>
      <c r="P10" s="146" t="s">
        <v>41</v>
      </c>
      <c r="Q10" s="70">
        <v>0</v>
      </c>
      <c r="R10" s="70">
        <v>0</v>
      </c>
      <c r="S10" s="70">
        <v>0</v>
      </c>
      <c r="T10" s="70">
        <v>0</v>
      </c>
      <c r="U10" s="70">
        <v>0</v>
      </c>
      <c r="V10" s="70">
        <v>4</v>
      </c>
      <c r="W10" s="70">
        <v>0</v>
      </c>
      <c r="X10" s="70">
        <v>0</v>
      </c>
      <c r="Y10" s="70">
        <v>1</v>
      </c>
      <c r="Z10" s="70">
        <v>5</v>
      </c>
      <c r="AA10" s="70"/>
      <c r="AB10" s="11"/>
      <c r="AC10" s="62"/>
      <c r="AD10" s="74" t="s">
        <v>14</v>
      </c>
      <c r="AE10" s="108">
        <v>8</v>
      </c>
      <c r="AF10" s="108">
        <v>2</v>
      </c>
      <c r="AG10" s="108">
        <v>0</v>
      </c>
      <c r="AH10" s="108">
        <v>39</v>
      </c>
      <c r="AI10" s="108">
        <v>418</v>
      </c>
      <c r="AJ10" s="108">
        <v>1021</v>
      </c>
      <c r="AK10" s="108">
        <v>603</v>
      </c>
      <c r="AL10" s="108">
        <v>258</v>
      </c>
      <c r="AM10" s="108">
        <v>1</v>
      </c>
      <c r="AN10" s="108">
        <v>2350</v>
      </c>
      <c r="AQ10" s="298" t="s">
        <v>14</v>
      </c>
      <c r="AR10" s="70">
        <v>2274</v>
      </c>
      <c r="AS10" s="70">
        <v>76</v>
      </c>
      <c r="AT10" s="70"/>
      <c r="AU10" s="108">
        <v>2350</v>
      </c>
      <c r="BK10" s="11"/>
    </row>
    <row r="11" spans="2:63" x14ac:dyDescent="0.25">
      <c r="B11" s="12" t="s">
        <v>315</v>
      </c>
      <c r="O11" s="70"/>
      <c r="P11" s="146" t="s">
        <v>2</v>
      </c>
      <c r="Q11" s="70">
        <v>0</v>
      </c>
      <c r="R11" s="70">
        <v>2</v>
      </c>
      <c r="S11" s="70">
        <v>14</v>
      </c>
      <c r="T11" s="70">
        <v>16</v>
      </c>
      <c r="U11" s="70">
        <v>48</v>
      </c>
      <c r="V11" s="70">
        <v>25</v>
      </c>
      <c r="W11" s="70">
        <v>1</v>
      </c>
      <c r="X11" s="70">
        <v>3</v>
      </c>
      <c r="Y11" s="70">
        <v>5</v>
      </c>
      <c r="Z11" s="70">
        <v>114</v>
      </c>
      <c r="AA11" s="70"/>
      <c r="AB11" s="11"/>
      <c r="AC11" s="62"/>
      <c r="AD11" s="74" t="s">
        <v>12</v>
      </c>
      <c r="AE11" s="70">
        <v>0</v>
      </c>
      <c r="AF11" s="70">
        <v>0</v>
      </c>
      <c r="AG11" s="70">
        <v>0</v>
      </c>
      <c r="AH11" s="70">
        <v>0</v>
      </c>
      <c r="AI11" s="70">
        <v>16</v>
      </c>
      <c r="AJ11" s="70">
        <v>146</v>
      </c>
      <c r="AK11" s="70">
        <v>60</v>
      </c>
      <c r="AL11" s="70">
        <v>41</v>
      </c>
      <c r="AM11" s="70">
        <v>5</v>
      </c>
      <c r="AN11" s="70">
        <v>268</v>
      </c>
      <c r="AQ11" s="298" t="s">
        <v>12</v>
      </c>
      <c r="AR11" s="70">
        <v>202</v>
      </c>
      <c r="AS11" s="70">
        <v>66</v>
      </c>
      <c r="AT11" s="70"/>
      <c r="AU11" s="70">
        <v>268</v>
      </c>
      <c r="BK11" s="11"/>
    </row>
    <row r="12" spans="2:63" x14ac:dyDescent="0.25">
      <c r="O12" s="70"/>
      <c r="P12" s="146" t="s">
        <v>43</v>
      </c>
      <c r="Q12" s="70">
        <v>0</v>
      </c>
      <c r="R12" s="70">
        <v>0</v>
      </c>
      <c r="S12" s="70">
        <v>2</v>
      </c>
      <c r="T12" s="70">
        <v>6</v>
      </c>
      <c r="U12" s="70">
        <v>4</v>
      </c>
      <c r="V12" s="70">
        <v>0</v>
      </c>
      <c r="W12" s="70">
        <v>0</v>
      </c>
      <c r="X12" s="70">
        <v>0</v>
      </c>
      <c r="Y12" s="70">
        <v>0</v>
      </c>
      <c r="Z12" s="70">
        <v>12</v>
      </c>
      <c r="AA12" s="70"/>
      <c r="AB12" s="11"/>
      <c r="AC12" s="62"/>
      <c r="AD12" s="146" t="s">
        <v>1</v>
      </c>
      <c r="AE12" s="70">
        <v>0</v>
      </c>
      <c r="AF12" s="70">
        <v>0</v>
      </c>
      <c r="AG12" s="70">
        <v>0</v>
      </c>
      <c r="AH12" s="70">
        <v>4</v>
      </c>
      <c r="AI12" s="70">
        <v>2</v>
      </c>
      <c r="AJ12" s="70">
        <v>70</v>
      </c>
      <c r="AK12" s="70">
        <v>70</v>
      </c>
      <c r="AL12" s="70">
        <v>42</v>
      </c>
      <c r="AM12" s="70">
        <v>33</v>
      </c>
      <c r="AN12" s="70">
        <v>221</v>
      </c>
      <c r="AO12" s="11"/>
      <c r="AQ12" s="298" t="s">
        <v>1</v>
      </c>
      <c r="AR12" s="70">
        <v>192</v>
      </c>
      <c r="AS12" s="70">
        <v>29</v>
      </c>
      <c r="AT12" s="70"/>
      <c r="AU12" s="70">
        <v>221</v>
      </c>
      <c r="BK12" s="11"/>
    </row>
    <row r="13" spans="2:63" x14ac:dyDescent="0.25">
      <c r="C13" s="1"/>
      <c r="O13" s="70"/>
      <c r="P13" s="146" t="s">
        <v>3</v>
      </c>
      <c r="Q13" s="70">
        <v>0</v>
      </c>
      <c r="R13" s="70">
        <v>1</v>
      </c>
      <c r="S13" s="70">
        <v>4</v>
      </c>
      <c r="T13" s="70">
        <v>41</v>
      </c>
      <c r="U13" s="70">
        <v>9</v>
      </c>
      <c r="V13" s="70">
        <v>12</v>
      </c>
      <c r="W13" s="70">
        <v>7</v>
      </c>
      <c r="X13" s="70">
        <v>12</v>
      </c>
      <c r="Y13" s="70">
        <v>5</v>
      </c>
      <c r="Z13" s="70">
        <v>91</v>
      </c>
      <c r="AA13" s="70"/>
      <c r="AB13" s="11"/>
      <c r="AC13" s="62"/>
      <c r="AD13" s="74" t="s">
        <v>15</v>
      </c>
      <c r="AE13" s="70">
        <v>0</v>
      </c>
      <c r="AF13" s="70">
        <v>0</v>
      </c>
      <c r="AG13" s="70">
        <v>0</v>
      </c>
      <c r="AH13" s="70">
        <v>3</v>
      </c>
      <c r="AI13" s="70">
        <v>4</v>
      </c>
      <c r="AJ13" s="70">
        <v>84</v>
      </c>
      <c r="AK13" s="70">
        <v>24</v>
      </c>
      <c r="AL13" s="70">
        <v>43</v>
      </c>
      <c r="AM13" s="70">
        <v>1</v>
      </c>
      <c r="AN13" s="70">
        <v>159</v>
      </c>
      <c r="AQ13" s="298" t="s">
        <v>15</v>
      </c>
      <c r="AR13" s="70">
        <v>141</v>
      </c>
      <c r="AS13" s="70">
        <v>18</v>
      </c>
      <c r="AT13" s="70"/>
      <c r="AU13" s="70">
        <v>159</v>
      </c>
      <c r="BJ13" s="11"/>
    </row>
    <row r="14" spans="2:63" x14ac:dyDescent="0.25">
      <c r="B14" s="1" t="s">
        <v>267</v>
      </c>
      <c r="C14" s="1"/>
      <c r="O14" s="70"/>
      <c r="P14" s="146" t="s">
        <v>4</v>
      </c>
      <c r="Q14" s="70">
        <v>0</v>
      </c>
      <c r="R14" s="70">
        <v>0</v>
      </c>
      <c r="S14" s="70">
        <v>0</v>
      </c>
      <c r="T14" s="70">
        <v>1</v>
      </c>
      <c r="U14" s="70">
        <v>0</v>
      </c>
      <c r="V14" s="70">
        <v>0</v>
      </c>
      <c r="W14" s="70">
        <v>3</v>
      </c>
      <c r="X14" s="70">
        <v>1</v>
      </c>
      <c r="Y14" s="70">
        <v>0</v>
      </c>
      <c r="Z14" s="70">
        <v>5</v>
      </c>
      <c r="AA14" s="70"/>
      <c r="AB14" s="11"/>
      <c r="AC14" s="62"/>
      <c r="AD14" s="74" t="s">
        <v>9</v>
      </c>
      <c r="AE14" s="70">
        <v>0</v>
      </c>
      <c r="AF14" s="70">
        <v>0</v>
      </c>
      <c r="AG14" s="70">
        <v>0</v>
      </c>
      <c r="AH14" s="70">
        <v>14</v>
      </c>
      <c r="AI14" s="70">
        <v>45</v>
      </c>
      <c r="AJ14" s="70">
        <v>67</v>
      </c>
      <c r="AK14" s="70">
        <v>0</v>
      </c>
      <c r="AL14" s="70">
        <v>0</v>
      </c>
      <c r="AM14" s="70">
        <v>0</v>
      </c>
      <c r="AN14" s="70">
        <v>126</v>
      </c>
      <c r="AQ14" s="298" t="s">
        <v>9</v>
      </c>
      <c r="AR14" s="70">
        <v>45</v>
      </c>
      <c r="AS14" s="70"/>
      <c r="AT14" s="70">
        <v>81</v>
      </c>
      <c r="AU14" s="70">
        <v>126</v>
      </c>
      <c r="BK14" s="11"/>
    </row>
    <row r="15" spans="2:63" x14ac:dyDescent="0.25">
      <c r="B15" s="1"/>
      <c r="C15" s="1"/>
      <c r="O15" s="70"/>
      <c r="P15" s="146" t="s">
        <v>48</v>
      </c>
      <c r="Q15" s="70">
        <v>0</v>
      </c>
      <c r="R15" s="70">
        <v>0</v>
      </c>
      <c r="S15" s="70">
        <v>0</v>
      </c>
      <c r="T15" s="70">
        <v>0</v>
      </c>
      <c r="U15" s="70">
        <v>0</v>
      </c>
      <c r="V15" s="70">
        <v>0</v>
      </c>
      <c r="W15" s="70">
        <v>0</v>
      </c>
      <c r="X15" s="70">
        <v>0</v>
      </c>
      <c r="Y15" s="70">
        <v>2</v>
      </c>
      <c r="Z15" s="70">
        <v>2</v>
      </c>
      <c r="AA15" s="70"/>
      <c r="AB15" s="11"/>
      <c r="AC15" s="62"/>
      <c r="AD15" s="146" t="s">
        <v>2</v>
      </c>
      <c r="AE15" s="70">
        <v>0</v>
      </c>
      <c r="AF15" s="70">
        <v>2</v>
      </c>
      <c r="AG15" s="70">
        <v>14</v>
      </c>
      <c r="AH15" s="70">
        <v>16</v>
      </c>
      <c r="AI15" s="70">
        <v>48</v>
      </c>
      <c r="AJ15" s="70">
        <v>25</v>
      </c>
      <c r="AK15" s="70">
        <v>1</v>
      </c>
      <c r="AL15" s="70">
        <v>3</v>
      </c>
      <c r="AM15" s="70">
        <v>5</v>
      </c>
      <c r="AN15" s="70">
        <v>114</v>
      </c>
      <c r="AQ15" s="298" t="s">
        <v>2</v>
      </c>
      <c r="AR15" s="70">
        <v>108</v>
      </c>
      <c r="AS15" s="70">
        <v>6</v>
      </c>
      <c r="AT15" s="70"/>
      <c r="AU15" s="70">
        <v>114</v>
      </c>
    </row>
    <row r="16" spans="2:63" x14ac:dyDescent="0.25">
      <c r="B16" t="s">
        <v>268</v>
      </c>
      <c r="C16" s="1"/>
      <c r="O16" s="70"/>
      <c r="P16" s="146" t="s">
        <v>7</v>
      </c>
      <c r="Q16" s="70">
        <v>0</v>
      </c>
      <c r="R16" s="70">
        <v>0</v>
      </c>
      <c r="S16" s="70">
        <v>0</v>
      </c>
      <c r="T16" s="70">
        <v>3</v>
      </c>
      <c r="U16" s="70">
        <v>9</v>
      </c>
      <c r="V16" s="70">
        <v>6</v>
      </c>
      <c r="W16" s="70">
        <v>1</v>
      </c>
      <c r="X16" s="70">
        <v>4</v>
      </c>
      <c r="Y16" s="70">
        <v>12</v>
      </c>
      <c r="Z16" s="70">
        <v>35</v>
      </c>
      <c r="AA16" s="70"/>
      <c r="AB16" s="11"/>
      <c r="AC16" s="62"/>
      <c r="AD16" s="146" t="s">
        <v>3</v>
      </c>
      <c r="AE16" s="70">
        <v>0</v>
      </c>
      <c r="AF16" s="70">
        <v>1</v>
      </c>
      <c r="AG16" s="70">
        <v>4</v>
      </c>
      <c r="AH16" s="70">
        <v>41</v>
      </c>
      <c r="AI16" s="70">
        <v>9</v>
      </c>
      <c r="AJ16" s="70">
        <v>12</v>
      </c>
      <c r="AK16" s="70">
        <v>7</v>
      </c>
      <c r="AL16" s="70">
        <v>12</v>
      </c>
      <c r="AM16" s="70">
        <v>5</v>
      </c>
      <c r="AN16" s="70">
        <v>91</v>
      </c>
      <c r="AQ16" s="298" t="s">
        <v>3</v>
      </c>
      <c r="AR16" s="70">
        <v>26</v>
      </c>
      <c r="AS16" s="70">
        <v>65</v>
      </c>
      <c r="AT16" s="70"/>
      <c r="AU16" s="70">
        <v>91</v>
      </c>
    </row>
    <row r="17" spans="1:61" x14ac:dyDescent="0.25">
      <c r="B17" t="s">
        <v>202</v>
      </c>
      <c r="O17" s="70"/>
      <c r="P17" s="146" t="s">
        <v>51</v>
      </c>
      <c r="Q17" s="70">
        <v>0</v>
      </c>
      <c r="R17" s="70">
        <v>0</v>
      </c>
      <c r="S17" s="70">
        <v>0</v>
      </c>
      <c r="T17" s="70">
        <v>0</v>
      </c>
      <c r="U17" s="70">
        <v>0</v>
      </c>
      <c r="V17" s="70">
        <v>0</v>
      </c>
      <c r="W17" s="70">
        <v>0</v>
      </c>
      <c r="X17" s="70">
        <v>2</v>
      </c>
      <c r="Y17" s="70">
        <v>0</v>
      </c>
      <c r="Z17" s="70">
        <v>2</v>
      </c>
      <c r="AA17" s="70"/>
      <c r="AB17" s="11"/>
      <c r="AC17" s="62"/>
      <c r="AD17" s="74" t="s">
        <v>47</v>
      </c>
      <c r="AE17" s="70">
        <v>0</v>
      </c>
      <c r="AF17" s="70">
        <v>0</v>
      </c>
      <c r="AG17" s="70">
        <v>0</v>
      </c>
      <c r="AH17" s="70">
        <v>0</v>
      </c>
      <c r="AI17" s="70">
        <v>6</v>
      </c>
      <c r="AJ17" s="70">
        <v>4</v>
      </c>
      <c r="AK17" s="70">
        <v>41</v>
      </c>
      <c r="AL17" s="70">
        <v>7</v>
      </c>
      <c r="AM17" s="70">
        <v>0</v>
      </c>
      <c r="AN17" s="70">
        <v>58</v>
      </c>
      <c r="AQ17" s="298" t="s">
        <v>47</v>
      </c>
      <c r="AR17" s="70">
        <v>8</v>
      </c>
      <c r="AS17" s="70">
        <v>50</v>
      </c>
      <c r="AT17" s="70"/>
      <c r="AU17" s="70">
        <v>58</v>
      </c>
    </row>
    <row r="18" spans="1:61" x14ac:dyDescent="0.25">
      <c r="B18" t="s">
        <v>193</v>
      </c>
      <c r="O18" s="70"/>
      <c r="P18" s="146" t="s">
        <v>42</v>
      </c>
      <c r="Q18" s="70">
        <v>0</v>
      </c>
      <c r="R18" s="70">
        <v>0</v>
      </c>
      <c r="S18" s="70">
        <v>0</v>
      </c>
      <c r="T18" s="70">
        <v>0</v>
      </c>
      <c r="U18" s="70">
        <v>0</v>
      </c>
      <c r="V18" s="70">
        <v>3</v>
      </c>
      <c r="W18" s="70">
        <v>5</v>
      </c>
      <c r="X18" s="70">
        <v>0</v>
      </c>
      <c r="Y18" s="70">
        <v>0</v>
      </c>
      <c r="Z18" s="70">
        <v>8</v>
      </c>
      <c r="AA18" s="70"/>
      <c r="AB18" s="11"/>
      <c r="AC18" s="62"/>
      <c r="AD18" s="74" t="s">
        <v>40</v>
      </c>
      <c r="AE18" s="70">
        <v>50</v>
      </c>
      <c r="AF18" s="70">
        <v>5</v>
      </c>
      <c r="AG18" s="70">
        <v>1</v>
      </c>
      <c r="AH18" s="70">
        <v>0</v>
      </c>
      <c r="AI18" s="70">
        <v>0</v>
      </c>
      <c r="AJ18" s="70">
        <v>0</v>
      </c>
      <c r="AK18" s="70">
        <v>0</v>
      </c>
      <c r="AL18" s="70">
        <v>0</v>
      </c>
      <c r="AM18" s="70">
        <v>0</v>
      </c>
      <c r="AN18" s="70">
        <v>56</v>
      </c>
      <c r="AQ18" s="298" t="s">
        <v>40</v>
      </c>
      <c r="AR18" s="70">
        <v>56</v>
      </c>
      <c r="AS18" s="70"/>
      <c r="AT18" s="70"/>
      <c r="AU18" s="70">
        <v>56</v>
      </c>
    </row>
    <row r="19" spans="1:61" x14ac:dyDescent="0.25">
      <c r="B19" t="s">
        <v>194</v>
      </c>
      <c r="C19" s="1"/>
      <c r="O19" s="70"/>
      <c r="P19" s="146" t="s">
        <v>8</v>
      </c>
      <c r="Q19" s="108">
        <v>0</v>
      </c>
      <c r="R19" s="108">
        <v>0</v>
      </c>
      <c r="S19" s="108">
        <v>0</v>
      </c>
      <c r="T19" s="108">
        <v>0</v>
      </c>
      <c r="U19" s="108">
        <v>0</v>
      </c>
      <c r="V19" s="108">
        <v>0</v>
      </c>
      <c r="W19" s="108">
        <v>0</v>
      </c>
      <c r="X19" s="108">
        <v>35</v>
      </c>
      <c r="Y19" s="108">
        <v>4</v>
      </c>
      <c r="Z19" s="108">
        <v>39</v>
      </c>
      <c r="AA19" s="70"/>
      <c r="AB19" s="11"/>
      <c r="AC19" s="62"/>
      <c r="AD19" s="146" t="s">
        <v>8</v>
      </c>
      <c r="AE19" s="108">
        <v>0</v>
      </c>
      <c r="AF19" s="108">
        <v>0</v>
      </c>
      <c r="AG19" s="108">
        <v>0</v>
      </c>
      <c r="AH19" s="108">
        <v>0</v>
      </c>
      <c r="AI19" s="108">
        <v>0</v>
      </c>
      <c r="AJ19" s="108">
        <v>0</v>
      </c>
      <c r="AK19" s="108">
        <v>0</v>
      </c>
      <c r="AL19" s="108">
        <v>35</v>
      </c>
      <c r="AM19" s="108">
        <v>4</v>
      </c>
      <c r="AN19" s="108">
        <v>39</v>
      </c>
      <c r="AQ19" s="298" t="s">
        <v>8</v>
      </c>
      <c r="AR19" s="70">
        <v>39</v>
      </c>
      <c r="AS19" s="70"/>
      <c r="AT19" s="70"/>
      <c r="AU19" s="108">
        <v>39</v>
      </c>
    </row>
    <row r="20" spans="1:61" x14ac:dyDescent="0.25">
      <c r="B20" t="s">
        <v>195</v>
      </c>
      <c r="C20" s="1"/>
      <c r="O20" s="70"/>
      <c r="P20" s="74" t="s">
        <v>9</v>
      </c>
      <c r="Q20" s="70">
        <v>0</v>
      </c>
      <c r="R20" s="70">
        <v>0</v>
      </c>
      <c r="S20" s="70">
        <v>0</v>
      </c>
      <c r="T20" s="70">
        <v>14</v>
      </c>
      <c r="U20" s="70">
        <v>45</v>
      </c>
      <c r="V20" s="70">
        <v>67</v>
      </c>
      <c r="W20" s="70">
        <v>0</v>
      </c>
      <c r="X20" s="70">
        <v>0</v>
      </c>
      <c r="Y20" s="70">
        <v>0</v>
      </c>
      <c r="Z20" s="70">
        <v>126</v>
      </c>
      <c r="AA20" s="70"/>
      <c r="AB20" s="11"/>
      <c r="AC20" s="62"/>
      <c r="AD20" s="146" t="s">
        <v>7</v>
      </c>
      <c r="AE20" s="70">
        <v>0</v>
      </c>
      <c r="AF20" s="70">
        <v>0</v>
      </c>
      <c r="AG20" s="70">
        <v>0</v>
      </c>
      <c r="AH20" s="70">
        <v>3</v>
      </c>
      <c r="AI20" s="70">
        <v>9</v>
      </c>
      <c r="AJ20" s="70">
        <v>6</v>
      </c>
      <c r="AK20" s="70">
        <v>1</v>
      </c>
      <c r="AL20" s="70">
        <v>4</v>
      </c>
      <c r="AM20" s="70">
        <v>12</v>
      </c>
      <c r="AN20" s="70">
        <v>35</v>
      </c>
      <c r="AQ20" s="298" t="s">
        <v>7</v>
      </c>
      <c r="AR20" s="70">
        <v>20</v>
      </c>
      <c r="AS20" s="70">
        <v>15</v>
      </c>
      <c r="AT20" s="70"/>
      <c r="AU20" s="70">
        <v>35</v>
      </c>
    </row>
    <row r="21" spans="1:61" x14ac:dyDescent="0.25">
      <c r="B21" t="s">
        <v>160</v>
      </c>
      <c r="C21" s="1"/>
      <c r="O21" s="222"/>
      <c r="P21" s="74" t="s">
        <v>44</v>
      </c>
      <c r="Q21" s="70">
        <v>0</v>
      </c>
      <c r="R21" s="70">
        <v>0</v>
      </c>
      <c r="S21" s="70">
        <v>0</v>
      </c>
      <c r="T21" s="70">
        <v>0</v>
      </c>
      <c r="U21" s="70">
        <v>0</v>
      </c>
      <c r="V21" s="70">
        <v>0</v>
      </c>
      <c r="W21" s="70">
        <v>1</v>
      </c>
      <c r="X21" s="70">
        <v>15</v>
      </c>
      <c r="Y21" s="70">
        <v>7</v>
      </c>
      <c r="Z21" s="70">
        <v>23</v>
      </c>
      <c r="AA21" s="70"/>
      <c r="AB21" s="11"/>
      <c r="AC21" s="62"/>
      <c r="AD21" s="74" t="s">
        <v>44</v>
      </c>
      <c r="AE21" s="70">
        <v>0</v>
      </c>
      <c r="AF21" s="70">
        <v>0</v>
      </c>
      <c r="AG21" s="70">
        <v>0</v>
      </c>
      <c r="AH21" s="70">
        <v>0</v>
      </c>
      <c r="AI21" s="70">
        <v>0</v>
      </c>
      <c r="AJ21" s="70">
        <v>0</v>
      </c>
      <c r="AK21" s="70">
        <v>1</v>
      </c>
      <c r="AL21" s="70">
        <v>15</v>
      </c>
      <c r="AM21" s="70">
        <v>7</v>
      </c>
      <c r="AN21" s="70">
        <v>23</v>
      </c>
      <c r="AQ21" s="298" t="s">
        <v>44</v>
      </c>
      <c r="AR21" s="70">
        <v>23</v>
      </c>
      <c r="AS21" s="70"/>
      <c r="AT21" s="70"/>
      <c r="AU21" s="70">
        <v>23</v>
      </c>
    </row>
    <row r="22" spans="1:61" x14ac:dyDescent="0.25">
      <c r="B22" t="s">
        <v>159</v>
      </c>
      <c r="O22" s="70"/>
      <c r="P22" s="74" t="s">
        <v>10</v>
      </c>
      <c r="Q22" s="70">
        <v>0</v>
      </c>
      <c r="R22" s="70">
        <v>0</v>
      </c>
      <c r="S22" s="70">
        <v>0</v>
      </c>
      <c r="T22" s="70">
        <v>0</v>
      </c>
      <c r="U22" s="70">
        <v>0</v>
      </c>
      <c r="V22" s="70">
        <v>2</v>
      </c>
      <c r="W22" s="70">
        <v>0</v>
      </c>
      <c r="X22" s="70">
        <v>2</v>
      </c>
      <c r="Y22" s="70">
        <v>0</v>
      </c>
      <c r="Z22" s="70">
        <v>4</v>
      </c>
      <c r="AA22" s="70"/>
      <c r="AB22" s="11"/>
      <c r="AC22" s="62"/>
      <c r="AD22" s="74" t="s">
        <v>13</v>
      </c>
      <c r="AE22" s="108">
        <v>0</v>
      </c>
      <c r="AF22" s="108">
        <v>0</v>
      </c>
      <c r="AG22" s="108">
        <v>0</v>
      </c>
      <c r="AH22" s="108">
        <v>0</v>
      </c>
      <c r="AI22" s="108">
        <v>0</v>
      </c>
      <c r="AJ22" s="108">
        <v>0</v>
      </c>
      <c r="AK22" s="108">
        <v>0</v>
      </c>
      <c r="AL22" s="108">
        <v>15</v>
      </c>
      <c r="AM22" s="108">
        <v>0</v>
      </c>
      <c r="AN22" s="108">
        <v>15</v>
      </c>
      <c r="AQ22" s="298" t="s">
        <v>54</v>
      </c>
      <c r="AR22" s="70"/>
      <c r="AS22" s="70">
        <v>15</v>
      </c>
      <c r="AT22" s="70"/>
      <c r="AU22" s="70">
        <v>15</v>
      </c>
    </row>
    <row r="23" spans="1:61" x14ac:dyDescent="0.25">
      <c r="A23" t="s">
        <v>239</v>
      </c>
      <c r="O23" s="70"/>
      <c r="P23" s="74" t="s">
        <v>11</v>
      </c>
      <c r="Q23" s="70">
        <v>0</v>
      </c>
      <c r="R23" s="70">
        <v>0</v>
      </c>
      <c r="S23" s="70">
        <v>0</v>
      </c>
      <c r="T23" s="70">
        <v>11</v>
      </c>
      <c r="U23" s="70">
        <v>306</v>
      </c>
      <c r="V23" s="70">
        <v>5463</v>
      </c>
      <c r="W23" s="70">
        <v>2765</v>
      </c>
      <c r="X23" s="70">
        <v>10780</v>
      </c>
      <c r="Y23" s="70">
        <v>166</v>
      </c>
      <c r="Z23" s="70">
        <v>19491</v>
      </c>
      <c r="AA23" s="70"/>
      <c r="AB23" s="11"/>
      <c r="AC23" s="62"/>
      <c r="AD23" s="74" t="s">
        <v>54</v>
      </c>
      <c r="AE23" s="70">
        <v>0</v>
      </c>
      <c r="AF23" s="70">
        <v>0</v>
      </c>
      <c r="AG23" s="70">
        <v>0</v>
      </c>
      <c r="AH23" s="70">
        <v>0</v>
      </c>
      <c r="AI23" s="70">
        <v>0</v>
      </c>
      <c r="AJ23" s="70">
        <v>0</v>
      </c>
      <c r="AK23" s="70">
        <v>2</v>
      </c>
      <c r="AL23" s="70">
        <v>13</v>
      </c>
      <c r="AM23" s="70">
        <v>0</v>
      </c>
      <c r="AN23" s="70">
        <v>15</v>
      </c>
      <c r="AQ23" s="298" t="s">
        <v>13</v>
      </c>
      <c r="AR23" s="70">
        <v>6</v>
      </c>
      <c r="AS23" s="70">
        <v>9</v>
      </c>
      <c r="AT23" s="70"/>
      <c r="AU23" s="108">
        <v>15</v>
      </c>
    </row>
    <row r="24" spans="1:61" x14ac:dyDescent="0.25">
      <c r="O24" s="70"/>
      <c r="P24" s="74" t="s">
        <v>12</v>
      </c>
      <c r="Q24" s="70">
        <v>0</v>
      </c>
      <c r="R24" s="70">
        <v>0</v>
      </c>
      <c r="S24" s="70">
        <v>0</v>
      </c>
      <c r="T24" s="70">
        <v>0</v>
      </c>
      <c r="U24" s="70">
        <v>16</v>
      </c>
      <c r="V24" s="70">
        <v>146</v>
      </c>
      <c r="W24" s="70">
        <v>60</v>
      </c>
      <c r="X24" s="70">
        <v>41</v>
      </c>
      <c r="Y24" s="70">
        <v>5</v>
      </c>
      <c r="Z24" s="70">
        <v>268</v>
      </c>
      <c r="AA24" s="70"/>
      <c r="AB24" s="11"/>
      <c r="AC24" s="62"/>
      <c r="AD24" s="74" t="s">
        <v>32</v>
      </c>
      <c r="AE24" s="70">
        <v>0</v>
      </c>
      <c r="AF24" s="70">
        <v>0</v>
      </c>
      <c r="AG24" s="70">
        <v>0</v>
      </c>
      <c r="AH24" s="70">
        <v>0</v>
      </c>
      <c r="AI24" s="70">
        <v>0</v>
      </c>
      <c r="AJ24" s="70">
        <v>0</v>
      </c>
      <c r="AK24" s="70">
        <v>0</v>
      </c>
      <c r="AL24" s="70">
        <v>13</v>
      </c>
      <c r="AM24" s="70">
        <v>1</v>
      </c>
      <c r="AN24" s="70">
        <v>14</v>
      </c>
      <c r="AQ24" s="298" t="s">
        <v>32</v>
      </c>
      <c r="AR24" s="70">
        <v>14</v>
      </c>
      <c r="AS24" s="70"/>
      <c r="AT24" s="70"/>
      <c r="AU24" s="70">
        <v>14</v>
      </c>
    </row>
    <row r="25" spans="1:61" x14ac:dyDescent="0.25">
      <c r="B25" s="1" t="s">
        <v>266</v>
      </c>
      <c r="O25" s="70"/>
      <c r="P25" s="74" t="s">
        <v>32</v>
      </c>
      <c r="Q25" s="70">
        <v>0</v>
      </c>
      <c r="R25" s="70">
        <v>0</v>
      </c>
      <c r="S25" s="70">
        <v>0</v>
      </c>
      <c r="T25" s="70">
        <v>0</v>
      </c>
      <c r="U25" s="70">
        <v>0</v>
      </c>
      <c r="V25" s="70">
        <v>0</v>
      </c>
      <c r="W25" s="70">
        <v>0</v>
      </c>
      <c r="X25" s="70">
        <v>13</v>
      </c>
      <c r="Y25" s="70">
        <v>1</v>
      </c>
      <c r="Z25" s="70">
        <v>14</v>
      </c>
      <c r="AA25" s="108"/>
      <c r="AB25" s="11"/>
      <c r="AC25" s="62"/>
      <c r="AD25" s="146" t="s">
        <v>43</v>
      </c>
      <c r="AE25" s="70">
        <v>0</v>
      </c>
      <c r="AF25" s="70">
        <v>0</v>
      </c>
      <c r="AG25" s="70">
        <v>2</v>
      </c>
      <c r="AH25" s="70">
        <v>6</v>
      </c>
      <c r="AI25" s="70">
        <v>4</v>
      </c>
      <c r="AJ25" s="70">
        <v>0</v>
      </c>
      <c r="AK25" s="70">
        <v>0</v>
      </c>
      <c r="AL25" s="70">
        <v>0</v>
      </c>
      <c r="AM25" s="70">
        <v>0</v>
      </c>
      <c r="AN25" s="70">
        <v>12</v>
      </c>
      <c r="AQ25" s="298" t="s">
        <v>43</v>
      </c>
      <c r="AR25" s="70"/>
      <c r="AS25" s="70"/>
      <c r="AT25" s="70">
        <v>12</v>
      </c>
      <c r="AU25" s="70">
        <v>12</v>
      </c>
    </row>
    <row r="26" spans="1:61" x14ac:dyDescent="0.25">
      <c r="B26" s="1" t="s">
        <v>56</v>
      </c>
      <c r="P26" s="74" t="s">
        <v>212</v>
      </c>
      <c r="Q26" s="70">
        <v>0</v>
      </c>
      <c r="R26" s="70">
        <v>0</v>
      </c>
      <c r="S26" s="70">
        <v>0</v>
      </c>
      <c r="T26" s="70">
        <v>0</v>
      </c>
      <c r="U26" s="70">
        <v>17</v>
      </c>
      <c r="V26" s="70">
        <v>2065</v>
      </c>
      <c r="W26" s="70">
        <v>8</v>
      </c>
      <c r="X26" s="70">
        <v>280</v>
      </c>
      <c r="Y26" s="70">
        <v>29</v>
      </c>
      <c r="Z26" s="70">
        <v>2399</v>
      </c>
      <c r="AA26" s="70"/>
      <c r="AB26" s="11"/>
      <c r="AC26" s="62"/>
      <c r="AD26" s="146" t="s">
        <v>42</v>
      </c>
      <c r="AE26" s="70">
        <v>0</v>
      </c>
      <c r="AF26" s="70">
        <v>0</v>
      </c>
      <c r="AG26" s="70">
        <v>0</v>
      </c>
      <c r="AH26" s="70">
        <v>0</v>
      </c>
      <c r="AI26" s="70">
        <v>0</v>
      </c>
      <c r="AJ26" s="70">
        <v>3</v>
      </c>
      <c r="AK26" s="70">
        <v>5</v>
      </c>
      <c r="AL26" s="70">
        <v>0</v>
      </c>
      <c r="AM26" s="70">
        <v>0</v>
      </c>
      <c r="AN26" s="70">
        <v>8</v>
      </c>
      <c r="AQ26" s="298" t="s">
        <v>42</v>
      </c>
      <c r="AR26" s="70">
        <v>8</v>
      </c>
      <c r="AS26" s="70"/>
      <c r="AT26" s="70"/>
      <c r="AU26" s="70">
        <v>8</v>
      </c>
    </row>
    <row r="27" spans="1:61" x14ac:dyDescent="0.25">
      <c r="B27" s="1" t="s">
        <v>240</v>
      </c>
      <c r="P27" s="74" t="s">
        <v>46</v>
      </c>
      <c r="Q27" s="70">
        <v>0</v>
      </c>
      <c r="R27" s="70">
        <v>0</v>
      </c>
      <c r="S27" s="70">
        <v>0</v>
      </c>
      <c r="T27" s="70">
        <v>0</v>
      </c>
      <c r="U27" s="70">
        <v>1</v>
      </c>
      <c r="V27" s="70">
        <v>1</v>
      </c>
      <c r="W27" s="70">
        <v>1</v>
      </c>
      <c r="X27" s="70">
        <v>0</v>
      </c>
      <c r="Y27" s="70">
        <v>0</v>
      </c>
      <c r="Z27" s="70">
        <v>3</v>
      </c>
      <c r="AA27" s="70"/>
      <c r="AB27" s="11"/>
      <c r="AC27" s="62"/>
      <c r="AD27" s="146" t="s">
        <v>41</v>
      </c>
      <c r="AE27" s="70">
        <v>0</v>
      </c>
      <c r="AF27" s="70">
        <v>0</v>
      </c>
      <c r="AG27" s="70">
        <v>0</v>
      </c>
      <c r="AH27" s="70">
        <v>0</v>
      </c>
      <c r="AI27" s="70">
        <v>0</v>
      </c>
      <c r="AJ27" s="70">
        <v>4</v>
      </c>
      <c r="AK27" s="70">
        <v>0</v>
      </c>
      <c r="AL27" s="70">
        <v>0</v>
      </c>
      <c r="AM27" s="70">
        <v>1</v>
      </c>
      <c r="AN27" s="70">
        <v>5</v>
      </c>
      <c r="AQ27" s="298" t="s">
        <v>41</v>
      </c>
      <c r="AR27" s="70">
        <v>5</v>
      </c>
      <c r="AS27" s="70"/>
      <c r="AT27" s="70"/>
      <c r="AU27" s="70">
        <v>5</v>
      </c>
    </row>
    <row r="28" spans="1:61" x14ac:dyDescent="0.25">
      <c r="C28" s="1" t="s">
        <v>20</v>
      </c>
      <c r="G28" s="1" t="s">
        <v>21</v>
      </c>
      <c r="P28" s="74" t="s">
        <v>13</v>
      </c>
      <c r="Q28" s="108">
        <v>0</v>
      </c>
      <c r="R28" s="108">
        <v>0</v>
      </c>
      <c r="S28" s="108">
        <v>0</v>
      </c>
      <c r="T28" s="108">
        <v>0</v>
      </c>
      <c r="U28" s="108">
        <v>0</v>
      </c>
      <c r="V28" s="108">
        <v>0</v>
      </c>
      <c r="W28" s="108">
        <v>0</v>
      </c>
      <c r="X28" s="108">
        <v>15</v>
      </c>
      <c r="Y28" s="108">
        <v>0</v>
      </c>
      <c r="Z28" s="108">
        <v>15</v>
      </c>
      <c r="AA28" s="70"/>
      <c r="AB28" s="11"/>
      <c r="AC28" s="62"/>
      <c r="AD28" s="146" t="s">
        <v>4</v>
      </c>
      <c r="AE28" s="70">
        <v>0</v>
      </c>
      <c r="AF28" s="70">
        <v>0</v>
      </c>
      <c r="AG28" s="70">
        <v>0</v>
      </c>
      <c r="AH28" s="70">
        <v>1</v>
      </c>
      <c r="AI28" s="70">
        <v>0</v>
      </c>
      <c r="AJ28" s="70">
        <v>0</v>
      </c>
      <c r="AK28" s="70">
        <v>3</v>
      </c>
      <c r="AL28" s="70">
        <v>1</v>
      </c>
      <c r="AM28" s="70">
        <v>0</v>
      </c>
      <c r="AN28" s="70">
        <v>5</v>
      </c>
      <c r="AQ28" s="298" t="s">
        <v>4</v>
      </c>
      <c r="AR28" s="70">
        <v>3</v>
      </c>
      <c r="AS28" s="70">
        <v>2</v>
      </c>
      <c r="AT28" s="70"/>
      <c r="AU28" s="70">
        <v>5</v>
      </c>
    </row>
    <row r="29" spans="1:61" x14ac:dyDescent="0.25">
      <c r="A29" s="177" t="s">
        <v>216</v>
      </c>
      <c r="B29" s="19" t="s">
        <v>19</v>
      </c>
      <c r="C29" s="4">
        <v>12</v>
      </c>
      <c r="D29" s="4">
        <v>17</v>
      </c>
      <c r="E29" s="4">
        <v>22</v>
      </c>
      <c r="F29" s="4">
        <v>27</v>
      </c>
      <c r="G29" s="4">
        <v>2</v>
      </c>
      <c r="H29" s="4">
        <v>7</v>
      </c>
      <c r="I29" s="4">
        <v>12</v>
      </c>
      <c r="J29" s="4">
        <v>17</v>
      </c>
      <c r="K29" s="4">
        <v>22</v>
      </c>
      <c r="L29" s="7" t="s">
        <v>24</v>
      </c>
      <c r="P29" s="74" t="s">
        <v>14</v>
      </c>
      <c r="Q29" s="108">
        <v>8</v>
      </c>
      <c r="R29" s="108">
        <v>2</v>
      </c>
      <c r="S29" s="108">
        <v>0</v>
      </c>
      <c r="T29" s="108">
        <v>39</v>
      </c>
      <c r="U29" s="108">
        <v>418</v>
      </c>
      <c r="V29" s="108">
        <v>1021</v>
      </c>
      <c r="W29" s="108">
        <v>603</v>
      </c>
      <c r="X29" s="108">
        <v>258</v>
      </c>
      <c r="Y29" s="108">
        <v>1</v>
      </c>
      <c r="Z29" s="108">
        <v>2350</v>
      </c>
      <c r="AA29" s="70"/>
      <c r="AB29" s="11"/>
      <c r="AC29" s="62"/>
      <c r="AD29" s="74" t="s">
        <v>10</v>
      </c>
      <c r="AE29" s="70">
        <v>0</v>
      </c>
      <c r="AF29" s="70">
        <v>0</v>
      </c>
      <c r="AG29" s="70">
        <v>0</v>
      </c>
      <c r="AH29" s="70">
        <v>0</v>
      </c>
      <c r="AI29" s="70">
        <v>0</v>
      </c>
      <c r="AJ29" s="70">
        <v>2</v>
      </c>
      <c r="AK29" s="70">
        <v>0</v>
      </c>
      <c r="AL29" s="70">
        <v>2</v>
      </c>
      <c r="AM29" s="70">
        <v>0</v>
      </c>
      <c r="AN29" s="70">
        <v>4</v>
      </c>
      <c r="AQ29" s="298" t="s">
        <v>10</v>
      </c>
      <c r="AR29" s="70">
        <v>4</v>
      </c>
      <c r="AS29" s="70"/>
      <c r="AT29" s="70"/>
      <c r="AU29" s="70">
        <v>4</v>
      </c>
      <c r="AZ29" s="1" t="s">
        <v>214</v>
      </c>
    </row>
    <row r="30" spans="1:61" x14ac:dyDescent="0.25">
      <c r="A30" s="62">
        <v>1</v>
      </c>
      <c r="B30" s="2" t="s">
        <v>1</v>
      </c>
      <c r="C30" s="70">
        <f t="shared" ref="C30:K30" si="0">C77+C121+C165+C209+C253+C297</f>
        <v>0</v>
      </c>
      <c r="D30" s="70">
        <f t="shared" si="0"/>
        <v>0</v>
      </c>
      <c r="E30" s="70">
        <f t="shared" si="0"/>
        <v>0</v>
      </c>
      <c r="F30" s="70">
        <f t="shared" si="0"/>
        <v>4</v>
      </c>
      <c r="G30" s="70">
        <f t="shared" si="0"/>
        <v>2</v>
      </c>
      <c r="H30" s="70">
        <f t="shared" si="0"/>
        <v>70</v>
      </c>
      <c r="I30" s="70">
        <f t="shared" si="0"/>
        <v>70</v>
      </c>
      <c r="J30" s="70">
        <f t="shared" si="0"/>
        <v>42</v>
      </c>
      <c r="K30" s="70">
        <f t="shared" si="0"/>
        <v>33</v>
      </c>
      <c r="L30" s="70">
        <f t="shared" ref="L30:L34" si="1">SUM(C30:K30)</f>
        <v>221</v>
      </c>
      <c r="M30" s="70"/>
      <c r="P30" s="74" t="s">
        <v>40</v>
      </c>
      <c r="Q30" s="70">
        <v>50</v>
      </c>
      <c r="R30" s="70">
        <v>5</v>
      </c>
      <c r="S30" s="70">
        <v>1</v>
      </c>
      <c r="T30" s="70">
        <v>0</v>
      </c>
      <c r="U30" s="70">
        <v>0</v>
      </c>
      <c r="V30" s="70">
        <v>0</v>
      </c>
      <c r="W30" s="70">
        <v>0</v>
      </c>
      <c r="X30" s="70">
        <v>0</v>
      </c>
      <c r="Y30" s="70">
        <v>0</v>
      </c>
      <c r="Z30" s="70">
        <v>56</v>
      </c>
      <c r="AA30" s="70"/>
      <c r="AC30" s="62"/>
      <c r="AD30" s="74" t="s">
        <v>46</v>
      </c>
      <c r="AE30" s="70">
        <v>0</v>
      </c>
      <c r="AF30" s="70">
        <v>0</v>
      </c>
      <c r="AG30" s="70">
        <v>0</v>
      </c>
      <c r="AH30" s="70">
        <v>0</v>
      </c>
      <c r="AI30" s="70">
        <v>1</v>
      </c>
      <c r="AJ30" s="70">
        <v>1</v>
      </c>
      <c r="AK30" s="70">
        <v>1</v>
      </c>
      <c r="AL30" s="70">
        <v>0</v>
      </c>
      <c r="AM30" s="70">
        <v>0</v>
      </c>
      <c r="AN30" s="70">
        <v>3</v>
      </c>
      <c r="AP30" s="1"/>
      <c r="AQ30" s="298" t="s">
        <v>46</v>
      </c>
      <c r="AR30" s="70">
        <v>3</v>
      </c>
      <c r="AS30" s="70"/>
      <c r="AT30" s="70"/>
      <c r="AU30" s="70">
        <v>3</v>
      </c>
      <c r="AZ30" s="1" t="s">
        <v>266</v>
      </c>
      <c r="BA30" s="1"/>
      <c r="BD30" s="1"/>
      <c r="BE30" s="1"/>
    </row>
    <row r="31" spans="1:61" x14ac:dyDescent="0.25">
      <c r="A31" s="62"/>
      <c r="B31" s="2" t="s">
        <v>49</v>
      </c>
      <c r="C31" s="70">
        <f t="shared" ref="C31:K31" si="2">C78+C122+C166+C210+C254+C298</f>
        <v>0</v>
      </c>
      <c r="D31" s="70">
        <f t="shared" si="2"/>
        <v>0</v>
      </c>
      <c r="E31" s="70">
        <f t="shared" si="2"/>
        <v>0</v>
      </c>
      <c r="F31" s="70">
        <f t="shared" si="2"/>
        <v>0</v>
      </c>
      <c r="G31" s="70">
        <f t="shared" si="2"/>
        <v>0</v>
      </c>
      <c r="H31" s="70">
        <f t="shared" si="2"/>
        <v>0</v>
      </c>
      <c r="I31" s="70">
        <f t="shared" si="2"/>
        <v>0</v>
      </c>
      <c r="J31" s="70">
        <f t="shared" si="2"/>
        <v>0</v>
      </c>
      <c r="K31" s="70">
        <f t="shared" si="2"/>
        <v>0</v>
      </c>
      <c r="L31" s="70">
        <f t="shared" si="1"/>
        <v>0</v>
      </c>
      <c r="M31" s="70"/>
      <c r="P31" s="74" t="s">
        <v>15</v>
      </c>
      <c r="Q31" s="70">
        <v>0</v>
      </c>
      <c r="R31" s="70">
        <v>0</v>
      </c>
      <c r="S31" s="70">
        <v>0</v>
      </c>
      <c r="T31" s="70">
        <v>3</v>
      </c>
      <c r="U31" s="70">
        <v>4</v>
      </c>
      <c r="V31" s="70">
        <v>84</v>
      </c>
      <c r="W31" s="70">
        <v>24</v>
      </c>
      <c r="X31" s="70">
        <v>43</v>
      </c>
      <c r="Y31" s="70">
        <v>1</v>
      </c>
      <c r="Z31" s="70">
        <v>159</v>
      </c>
      <c r="AA31" s="70"/>
      <c r="AC31" s="62"/>
      <c r="AD31" s="146" t="s">
        <v>48</v>
      </c>
      <c r="AE31" s="70">
        <v>0</v>
      </c>
      <c r="AF31" s="70">
        <v>0</v>
      </c>
      <c r="AG31" s="70">
        <v>0</v>
      </c>
      <c r="AH31" s="70">
        <v>0</v>
      </c>
      <c r="AI31" s="70">
        <v>0</v>
      </c>
      <c r="AJ31" s="70">
        <v>0</v>
      </c>
      <c r="AK31" s="70">
        <v>0</v>
      </c>
      <c r="AL31" s="70">
        <v>0</v>
      </c>
      <c r="AM31" s="70">
        <v>2</v>
      </c>
      <c r="AN31" s="70">
        <v>2</v>
      </c>
      <c r="AQ31" s="298" t="s">
        <v>51</v>
      </c>
      <c r="AR31" s="70">
        <v>2</v>
      </c>
      <c r="AS31" s="70"/>
      <c r="AT31" s="70"/>
      <c r="AU31" s="70">
        <v>2</v>
      </c>
      <c r="AZ31" s="111"/>
      <c r="BA31" s="136">
        <v>45759</v>
      </c>
      <c r="BB31" s="136">
        <v>45764</v>
      </c>
      <c r="BC31" s="136">
        <v>45769</v>
      </c>
      <c r="BD31" s="137">
        <v>45774</v>
      </c>
      <c r="BE31" s="136">
        <v>45779</v>
      </c>
      <c r="BF31" s="136">
        <v>45784</v>
      </c>
      <c r="BG31" s="136">
        <v>45789</v>
      </c>
      <c r="BH31" s="136">
        <v>45794</v>
      </c>
      <c r="BI31" s="136">
        <v>45799</v>
      </c>
    </row>
    <row r="32" spans="1:61" x14ac:dyDescent="0.25">
      <c r="A32" s="62"/>
      <c r="B32" s="2" t="s">
        <v>45</v>
      </c>
      <c r="C32" s="70">
        <f t="shared" ref="C32:C65" si="3">C79+C123+C167+C211+C255+C299</f>
        <v>0</v>
      </c>
      <c r="D32" s="70">
        <v>0</v>
      </c>
      <c r="E32" s="70">
        <f t="shared" ref="E32:K33" si="4">E79+E123+E167+E211+E255+E299</f>
        <v>0</v>
      </c>
      <c r="F32" s="70">
        <f t="shared" si="4"/>
        <v>0</v>
      </c>
      <c r="G32" s="70">
        <f t="shared" si="4"/>
        <v>0</v>
      </c>
      <c r="H32" s="70">
        <f t="shared" si="4"/>
        <v>0</v>
      </c>
      <c r="I32" s="70">
        <f t="shared" si="4"/>
        <v>0</v>
      </c>
      <c r="J32" s="70">
        <f t="shared" si="4"/>
        <v>0</v>
      </c>
      <c r="K32" s="70">
        <f t="shared" si="4"/>
        <v>0</v>
      </c>
      <c r="L32" s="70">
        <f t="shared" si="1"/>
        <v>0</v>
      </c>
      <c r="M32" s="70"/>
      <c r="O32" s="70"/>
      <c r="P32" s="74" t="s">
        <v>54</v>
      </c>
      <c r="Q32" s="70">
        <v>0</v>
      </c>
      <c r="R32" s="70">
        <v>0</v>
      </c>
      <c r="S32" s="70">
        <v>0</v>
      </c>
      <c r="T32" s="70">
        <v>0</v>
      </c>
      <c r="U32" s="70">
        <v>0</v>
      </c>
      <c r="V32" s="70">
        <v>0</v>
      </c>
      <c r="W32" s="70">
        <v>2</v>
      </c>
      <c r="X32" s="70">
        <v>13</v>
      </c>
      <c r="Y32" s="70">
        <v>0</v>
      </c>
      <c r="Z32" s="70">
        <v>15</v>
      </c>
      <c r="AA32" s="70"/>
      <c r="AC32" s="62"/>
      <c r="AD32" s="146" t="s">
        <v>51</v>
      </c>
      <c r="AE32" s="70">
        <v>0</v>
      </c>
      <c r="AF32" s="70">
        <v>0</v>
      </c>
      <c r="AG32" s="70">
        <v>0</v>
      </c>
      <c r="AH32" s="70">
        <v>0</v>
      </c>
      <c r="AI32" s="70">
        <v>0</v>
      </c>
      <c r="AJ32" s="70">
        <v>0</v>
      </c>
      <c r="AK32" s="70">
        <v>0</v>
      </c>
      <c r="AL32" s="70">
        <v>2</v>
      </c>
      <c r="AM32" s="70">
        <v>0</v>
      </c>
      <c r="AN32" s="70">
        <v>2</v>
      </c>
      <c r="AQ32" s="298" t="s">
        <v>48</v>
      </c>
      <c r="AR32" s="70">
        <v>2</v>
      </c>
      <c r="AS32" s="70">
        <v>0</v>
      </c>
      <c r="AT32" s="70"/>
      <c r="AU32" s="70">
        <v>2</v>
      </c>
      <c r="AZ32" s="74" t="s">
        <v>64</v>
      </c>
      <c r="BA32" s="70">
        <v>58</v>
      </c>
      <c r="BB32" s="70">
        <v>10</v>
      </c>
      <c r="BC32" s="70">
        <v>21</v>
      </c>
      <c r="BD32" s="70">
        <v>138</v>
      </c>
      <c r="BE32" s="70">
        <v>885</v>
      </c>
      <c r="BF32" s="70">
        <v>8973</v>
      </c>
      <c r="BG32" s="70">
        <v>3592</v>
      </c>
      <c r="BH32" s="70">
        <v>11567</v>
      </c>
      <c r="BI32" s="70">
        <v>272</v>
      </c>
    </row>
    <row r="33" spans="1:62" x14ac:dyDescent="0.25">
      <c r="A33" s="62">
        <v>2</v>
      </c>
      <c r="B33" s="2" t="s">
        <v>41</v>
      </c>
      <c r="C33" s="70">
        <f t="shared" ref="C33:E33" si="5">C80+C124+C168+C212+C256+C300</f>
        <v>0</v>
      </c>
      <c r="D33" s="70">
        <f t="shared" si="5"/>
        <v>0</v>
      </c>
      <c r="E33" s="70">
        <f t="shared" si="5"/>
        <v>0</v>
      </c>
      <c r="F33" s="70">
        <f t="shared" si="4"/>
        <v>0</v>
      </c>
      <c r="G33" s="70">
        <f t="shared" si="4"/>
        <v>0</v>
      </c>
      <c r="H33" s="70">
        <f t="shared" si="4"/>
        <v>4</v>
      </c>
      <c r="I33" s="70">
        <f t="shared" si="4"/>
        <v>0</v>
      </c>
      <c r="J33" s="70">
        <f t="shared" si="4"/>
        <v>0</v>
      </c>
      <c r="K33" s="70">
        <f t="shared" si="4"/>
        <v>1</v>
      </c>
      <c r="L33" s="70">
        <f t="shared" si="1"/>
        <v>5</v>
      </c>
      <c r="M33" s="70"/>
      <c r="N33" s="62"/>
      <c r="P33" s="74" t="s">
        <v>47</v>
      </c>
      <c r="Q33" s="70">
        <v>0</v>
      </c>
      <c r="R33" s="70">
        <v>0</v>
      </c>
      <c r="S33" s="70">
        <v>0</v>
      </c>
      <c r="T33" s="70">
        <v>0</v>
      </c>
      <c r="U33" s="70">
        <v>6</v>
      </c>
      <c r="V33" s="70">
        <v>4</v>
      </c>
      <c r="W33" s="70">
        <v>41</v>
      </c>
      <c r="X33" s="70">
        <v>7</v>
      </c>
      <c r="Y33" s="70">
        <v>0</v>
      </c>
      <c r="Z33" s="70">
        <v>58</v>
      </c>
      <c r="AA33" s="70"/>
      <c r="AC33" s="222"/>
      <c r="AD33" s="74" t="s">
        <v>16</v>
      </c>
      <c r="AE33" s="70">
        <v>0</v>
      </c>
      <c r="AF33" s="70">
        <v>0</v>
      </c>
      <c r="AG33" s="70">
        <v>0</v>
      </c>
      <c r="AH33" s="70">
        <v>0</v>
      </c>
      <c r="AI33" s="70">
        <v>0</v>
      </c>
      <c r="AJ33" s="70">
        <v>0</v>
      </c>
      <c r="AK33" s="70">
        <v>0</v>
      </c>
      <c r="AL33" s="70">
        <v>1</v>
      </c>
      <c r="AM33" s="70">
        <v>0</v>
      </c>
      <c r="AN33" s="70">
        <v>1</v>
      </c>
      <c r="AO33" s="11">
        <f>SUM(AE33:AM33)</f>
        <v>1</v>
      </c>
      <c r="AQ33" s="298" t="s">
        <v>16</v>
      </c>
      <c r="AR33" s="70"/>
      <c r="AS33" s="70">
        <v>1</v>
      </c>
      <c r="AT33" s="70"/>
      <c r="AU33" s="70">
        <v>1</v>
      </c>
      <c r="AZ33" s="74" t="s">
        <v>34</v>
      </c>
      <c r="BA33" s="70">
        <v>58</v>
      </c>
      <c r="BB33" s="70">
        <v>4</v>
      </c>
      <c r="BC33" s="70">
        <v>14</v>
      </c>
      <c r="BD33" s="70">
        <v>50</v>
      </c>
      <c r="BE33" s="70">
        <v>377</v>
      </c>
      <c r="BF33" s="70">
        <v>4775</v>
      </c>
      <c r="BG33" s="70">
        <v>1656</v>
      </c>
      <c r="BH33" s="70">
        <v>3105</v>
      </c>
      <c r="BI33" s="70">
        <v>83</v>
      </c>
    </row>
    <row r="34" spans="1:62" x14ac:dyDescent="0.25">
      <c r="A34" s="62">
        <v>3</v>
      </c>
      <c r="B34" s="2" t="s">
        <v>2</v>
      </c>
      <c r="C34" s="70">
        <f t="shared" ref="C34:E34" si="6">C81+C125+C169+C213+C257+C301</f>
        <v>0</v>
      </c>
      <c r="D34" s="70">
        <f t="shared" si="6"/>
        <v>2</v>
      </c>
      <c r="E34" s="70">
        <f t="shared" si="6"/>
        <v>14</v>
      </c>
      <c r="F34" s="70">
        <f>F81+F125+F169+F213+F257+F301-11</f>
        <v>16</v>
      </c>
      <c r="G34" s="70">
        <f t="shared" ref="F34:K43" si="7">G81+G125+G169+G213+G257+G301</f>
        <v>48</v>
      </c>
      <c r="H34" s="70">
        <f t="shared" si="7"/>
        <v>25</v>
      </c>
      <c r="I34" s="70">
        <f t="shared" si="7"/>
        <v>1</v>
      </c>
      <c r="J34" s="70">
        <f t="shared" si="7"/>
        <v>3</v>
      </c>
      <c r="K34" s="70">
        <f t="shared" si="7"/>
        <v>5</v>
      </c>
      <c r="L34" s="70">
        <f t="shared" si="1"/>
        <v>114</v>
      </c>
      <c r="M34" s="70"/>
      <c r="P34" s="74" t="s">
        <v>16</v>
      </c>
      <c r="Q34" s="70">
        <v>0</v>
      </c>
      <c r="R34" s="70">
        <v>0</v>
      </c>
      <c r="S34" s="70">
        <v>0</v>
      </c>
      <c r="T34" s="70">
        <v>0</v>
      </c>
      <c r="U34" s="70">
        <v>0</v>
      </c>
      <c r="V34" s="70">
        <v>0</v>
      </c>
      <c r="W34" s="70">
        <v>0</v>
      </c>
      <c r="X34" s="70">
        <v>1</v>
      </c>
      <c r="Y34" s="70">
        <v>0</v>
      </c>
      <c r="Z34" s="70">
        <v>1</v>
      </c>
      <c r="AA34" s="70"/>
      <c r="AD34" s="294" t="s">
        <v>24</v>
      </c>
      <c r="AE34" s="292">
        <v>58</v>
      </c>
      <c r="AF34" s="292">
        <v>10</v>
      </c>
      <c r="AG34" s="292">
        <v>21</v>
      </c>
      <c r="AH34" s="292">
        <v>138</v>
      </c>
      <c r="AI34" s="292">
        <v>885</v>
      </c>
      <c r="AJ34" s="292">
        <v>8973</v>
      </c>
      <c r="AK34" s="292">
        <v>3592</v>
      </c>
      <c r="AL34" s="292">
        <v>11567</v>
      </c>
      <c r="AM34" s="292">
        <v>272</v>
      </c>
      <c r="AN34" s="292">
        <v>25516</v>
      </c>
      <c r="AQ34" s="261" t="s">
        <v>24</v>
      </c>
      <c r="AR34" s="292">
        <f>SUM(AR8:AR33)</f>
        <v>24118</v>
      </c>
      <c r="AS34" s="295">
        <f>SUM(AS8:AS33)</f>
        <v>1220</v>
      </c>
      <c r="AT34" s="295">
        <f>SUM(AT8:AT33)</f>
        <v>178</v>
      </c>
      <c r="AU34" s="295">
        <f>SUM(AU8:AU33)</f>
        <v>25516</v>
      </c>
      <c r="AZ34" s="74" t="s">
        <v>35</v>
      </c>
      <c r="BA34" s="70">
        <v>0</v>
      </c>
      <c r="BB34" s="70">
        <v>0</v>
      </c>
      <c r="BC34" s="70">
        <v>0</v>
      </c>
      <c r="BD34" s="70">
        <v>17</v>
      </c>
      <c r="BE34" s="70">
        <v>101</v>
      </c>
      <c r="BF34" s="70">
        <v>2012</v>
      </c>
      <c r="BG34" s="70">
        <v>0</v>
      </c>
      <c r="BH34" s="70">
        <v>161</v>
      </c>
      <c r="BI34" s="70">
        <v>1</v>
      </c>
    </row>
    <row r="35" spans="1:62" x14ac:dyDescent="0.25">
      <c r="A35" s="62"/>
      <c r="B35" s="79" t="s">
        <v>237</v>
      </c>
      <c r="C35" s="70">
        <f t="shared" ref="C35:E35" si="8">C82+C126+C170+C214+C258+C302</f>
        <v>0</v>
      </c>
      <c r="D35" s="70">
        <f t="shared" si="8"/>
        <v>0</v>
      </c>
      <c r="E35" s="70">
        <f t="shared" si="8"/>
        <v>0</v>
      </c>
      <c r="F35" s="70">
        <f t="shared" si="7"/>
        <v>0</v>
      </c>
      <c r="G35" s="70">
        <f t="shared" si="7"/>
        <v>0</v>
      </c>
      <c r="H35" s="70">
        <f t="shared" si="7"/>
        <v>0</v>
      </c>
      <c r="I35" s="70">
        <f t="shared" si="7"/>
        <v>0</v>
      </c>
      <c r="J35" s="70">
        <f t="shared" si="7"/>
        <v>0</v>
      </c>
      <c r="K35" s="70">
        <f t="shared" si="7"/>
        <v>0</v>
      </c>
      <c r="L35" s="70">
        <f t="shared" ref="L35:L65" si="9">SUM(C35:K35)</f>
        <v>0</v>
      </c>
      <c r="P35" s="294" t="s">
        <v>24</v>
      </c>
      <c r="Q35" s="292">
        <v>58</v>
      </c>
      <c r="R35" s="292">
        <v>10</v>
      </c>
      <c r="S35" s="292">
        <v>21</v>
      </c>
      <c r="T35" s="292">
        <v>138</v>
      </c>
      <c r="U35" s="292">
        <v>885</v>
      </c>
      <c r="V35" s="292">
        <v>8973</v>
      </c>
      <c r="W35" s="292">
        <v>3592</v>
      </c>
      <c r="X35" s="292">
        <v>11567</v>
      </c>
      <c r="Y35" s="292">
        <v>272</v>
      </c>
      <c r="Z35" s="292">
        <f>SUM(Z9:Z34)</f>
        <v>25516</v>
      </c>
      <c r="AA35" s="108">
        <f>SUM(Q35:Y36)</f>
        <v>25516</v>
      </c>
      <c r="AO35" s="11"/>
      <c r="AS35" s="11"/>
      <c r="AU35" s="11"/>
      <c r="AZ35" s="74" t="s">
        <v>161</v>
      </c>
      <c r="BA35" s="70">
        <v>40</v>
      </c>
      <c r="BB35" s="70">
        <v>5</v>
      </c>
      <c r="BC35" s="70">
        <v>1</v>
      </c>
      <c r="BD35" s="70">
        <v>41</v>
      </c>
      <c r="BE35" s="70">
        <v>270</v>
      </c>
      <c r="BF35" s="70">
        <v>1255</v>
      </c>
      <c r="BG35" s="70">
        <v>2125</v>
      </c>
      <c r="BH35" s="70">
        <v>7574</v>
      </c>
      <c r="BI35" s="70">
        <v>88</v>
      </c>
      <c r="BJ35" s="70"/>
    </row>
    <row r="36" spans="1:62" x14ac:dyDescent="0.25">
      <c r="A36" s="62">
        <v>4</v>
      </c>
      <c r="B36" s="2" t="s">
        <v>43</v>
      </c>
      <c r="C36" s="70">
        <f t="shared" ref="C36:E36" si="10">C83+C127+C171+C215+C259+C303</f>
        <v>0</v>
      </c>
      <c r="D36" s="70">
        <f t="shared" si="10"/>
        <v>0</v>
      </c>
      <c r="E36" s="70">
        <f t="shared" si="10"/>
        <v>2</v>
      </c>
      <c r="F36" s="70">
        <f t="shared" si="7"/>
        <v>6</v>
      </c>
      <c r="G36" s="70">
        <f t="shared" si="7"/>
        <v>4</v>
      </c>
      <c r="H36" s="70">
        <f t="shared" si="7"/>
        <v>0</v>
      </c>
      <c r="I36" s="70">
        <f t="shared" si="7"/>
        <v>0</v>
      </c>
      <c r="J36" s="70">
        <f t="shared" si="7"/>
        <v>0</v>
      </c>
      <c r="K36" s="70">
        <f t="shared" si="7"/>
        <v>0</v>
      </c>
      <c r="L36" s="70">
        <f t="shared" si="9"/>
        <v>12</v>
      </c>
      <c r="M36" s="70"/>
      <c r="AD36" s="1" t="s">
        <v>266</v>
      </c>
      <c r="AZ36" s="74" t="s">
        <v>36</v>
      </c>
      <c r="BA36" s="70">
        <v>0</v>
      </c>
      <c r="BB36" s="70">
        <v>0</v>
      </c>
      <c r="BC36" s="70">
        <v>0</v>
      </c>
      <c r="BD36" s="70">
        <v>0</v>
      </c>
      <c r="BE36" s="70">
        <v>46</v>
      </c>
      <c r="BF36" s="70">
        <v>62</v>
      </c>
      <c r="BG36" s="70">
        <v>384</v>
      </c>
      <c r="BH36" s="70">
        <v>720</v>
      </c>
      <c r="BI36" s="70">
        <v>14</v>
      </c>
      <c r="BJ36" s="70"/>
    </row>
    <row r="37" spans="1:62" x14ac:dyDescent="0.25">
      <c r="A37" s="62">
        <v>5</v>
      </c>
      <c r="B37" s="2" t="s">
        <v>3</v>
      </c>
      <c r="C37" s="70">
        <f t="shared" si="3"/>
        <v>0</v>
      </c>
      <c r="D37" s="70">
        <f t="shared" ref="D37:E55" si="11">D84+D128+D172+D216+D260+D304</f>
        <v>1</v>
      </c>
      <c r="E37" s="70">
        <f t="shared" si="11"/>
        <v>4</v>
      </c>
      <c r="F37" s="70">
        <f t="shared" si="7"/>
        <v>41</v>
      </c>
      <c r="G37" s="70">
        <f t="shared" si="7"/>
        <v>9</v>
      </c>
      <c r="H37" s="70">
        <f t="shared" si="7"/>
        <v>12</v>
      </c>
      <c r="I37" s="70">
        <f t="shared" si="7"/>
        <v>7</v>
      </c>
      <c r="J37" s="70">
        <f t="shared" si="7"/>
        <v>12</v>
      </c>
      <c r="K37" s="70">
        <f t="shared" si="7"/>
        <v>5</v>
      </c>
      <c r="L37" s="70">
        <f t="shared" si="9"/>
        <v>91</v>
      </c>
      <c r="M37" s="70"/>
      <c r="AD37" s="1" t="s">
        <v>113</v>
      </c>
      <c r="AZ37" s="74" t="s">
        <v>37</v>
      </c>
      <c r="BA37" s="70">
        <v>0</v>
      </c>
      <c r="BB37" s="70">
        <v>1</v>
      </c>
      <c r="BC37" s="70">
        <v>4</v>
      </c>
      <c r="BD37" s="70">
        <v>24</v>
      </c>
      <c r="BE37" s="70">
        <v>87</v>
      </c>
      <c r="BF37" s="70">
        <v>719</v>
      </c>
      <c r="BG37" s="70">
        <v>187</v>
      </c>
      <c r="BH37" s="70">
        <v>112</v>
      </c>
      <c r="BI37" s="70">
        <v>86</v>
      </c>
      <c r="BJ37" s="70"/>
    </row>
    <row r="38" spans="1:62" x14ac:dyDescent="0.25">
      <c r="A38" s="62">
        <v>6</v>
      </c>
      <c r="B38" s="2" t="s">
        <v>4</v>
      </c>
      <c r="C38" s="70">
        <f t="shared" si="3"/>
        <v>0</v>
      </c>
      <c r="D38" s="70">
        <f t="shared" si="11"/>
        <v>0</v>
      </c>
      <c r="E38" s="70">
        <f t="shared" si="11"/>
        <v>0</v>
      </c>
      <c r="F38" s="70">
        <f t="shared" si="7"/>
        <v>1</v>
      </c>
      <c r="G38" s="70">
        <f t="shared" si="7"/>
        <v>0</v>
      </c>
      <c r="H38" s="70">
        <f t="shared" si="7"/>
        <v>0</v>
      </c>
      <c r="I38" s="70">
        <f t="shared" si="7"/>
        <v>3</v>
      </c>
      <c r="J38" s="70">
        <f t="shared" si="7"/>
        <v>1</v>
      </c>
      <c r="K38" s="70">
        <f t="shared" si="7"/>
        <v>0</v>
      </c>
      <c r="L38" s="70">
        <f t="shared" si="9"/>
        <v>5</v>
      </c>
      <c r="M38" s="70"/>
      <c r="O38" s="222"/>
      <c r="P38" s="1" t="s">
        <v>266</v>
      </c>
      <c r="AD38" s="1" t="s">
        <v>62</v>
      </c>
      <c r="AZ38" s="74" t="s">
        <v>38</v>
      </c>
      <c r="BA38" s="70">
        <v>0</v>
      </c>
      <c r="BB38" s="70">
        <v>0</v>
      </c>
      <c r="BC38" s="70">
        <v>2</v>
      </c>
      <c r="BD38" s="70">
        <v>20</v>
      </c>
      <c r="BE38" s="70">
        <v>4</v>
      </c>
      <c r="BF38" s="70">
        <v>152</v>
      </c>
      <c r="BG38" s="70">
        <v>0</v>
      </c>
      <c r="BH38" s="70">
        <v>0</v>
      </c>
      <c r="BI38" s="70">
        <v>0</v>
      </c>
      <c r="BJ38" s="70">
        <v>0</v>
      </c>
    </row>
    <row r="39" spans="1:62" x14ac:dyDescent="0.25">
      <c r="A39" s="62"/>
      <c r="B39" s="2" t="s">
        <v>48</v>
      </c>
      <c r="C39" s="70">
        <f t="shared" si="3"/>
        <v>0</v>
      </c>
      <c r="D39" s="70">
        <f t="shared" si="11"/>
        <v>0</v>
      </c>
      <c r="E39" s="70">
        <f t="shared" si="11"/>
        <v>0</v>
      </c>
      <c r="F39" s="70">
        <f t="shared" si="7"/>
        <v>0</v>
      </c>
      <c r="G39" s="70">
        <f t="shared" si="7"/>
        <v>0</v>
      </c>
      <c r="H39" s="70">
        <f t="shared" si="7"/>
        <v>0</v>
      </c>
      <c r="I39" s="70">
        <f t="shared" si="7"/>
        <v>0</v>
      </c>
      <c r="J39" s="70">
        <f t="shared" si="7"/>
        <v>0</v>
      </c>
      <c r="K39" s="70">
        <f t="shared" si="7"/>
        <v>2</v>
      </c>
      <c r="L39" s="70">
        <f t="shared" si="9"/>
        <v>2</v>
      </c>
      <c r="M39" s="70"/>
      <c r="O39" s="62"/>
      <c r="P39" s="1" t="s">
        <v>266</v>
      </c>
      <c r="BA39" s="70"/>
      <c r="BB39" s="70"/>
      <c r="BC39" s="70"/>
      <c r="BD39" s="70"/>
      <c r="BE39" s="70"/>
      <c r="BF39" s="70"/>
      <c r="BG39" s="70"/>
      <c r="BH39" s="70"/>
      <c r="BI39" s="70"/>
      <c r="BJ39" s="70"/>
    </row>
    <row r="40" spans="1:62" x14ac:dyDescent="0.25">
      <c r="A40" s="62"/>
      <c r="B40" s="2" t="s">
        <v>6</v>
      </c>
      <c r="C40" s="70">
        <f t="shared" si="3"/>
        <v>0</v>
      </c>
      <c r="D40" s="70">
        <f t="shared" si="11"/>
        <v>0</v>
      </c>
      <c r="E40" s="70">
        <f t="shared" si="11"/>
        <v>0</v>
      </c>
      <c r="F40" s="70">
        <f t="shared" si="7"/>
        <v>0</v>
      </c>
      <c r="G40" s="70">
        <f t="shared" si="7"/>
        <v>0</v>
      </c>
      <c r="H40" s="70">
        <f t="shared" si="7"/>
        <v>0</v>
      </c>
      <c r="I40" s="70">
        <f t="shared" si="7"/>
        <v>0</v>
      </c>
      <c r="J40" s="70">
        <f t="shared" si="7"/>
        <v>0</v>
      </c>
      <c r="K40" s="70">
        <f t="shared" si="7"/>
        <v>0</v>
      </c>
      <c r="L40" s="70">
        <f t="shared" si="9"/>
        <v>0</v>
      </c>
      <c r="M40" s="70"/>
      <c r="O40" s="62"/>
      <c r="P40" s="1" t="s">
        <v>113</v>
      </c>
      <c r="AA40" s="98"/>
      <c r="AC40" s="230"/>
      <c r="AD40" s="74"/>
      <c r="AE40" s="1" t="s">
        <v>20</v>
      </c>
      <c r="AI40" s="1" t="s">
        <v>21</v>
      </c>
    </row>
    <row r="41" spans="1:62" x14ac:dyDescent="0.25">
      <c r="A41" s="62">
        <v>7</v>
      </c>
      <c r="B41" s="2" t="s">
        <v>7</v>
      </c>
      <c r="C41" s="70">
        <f t="shared" si="3"/>
        <v>0</v>
      </c>
      <c r="D41" s="70">
        <f t="shared" si="11"/>
        <v>0</v>
      </c>
      <c r="E41" s="70">
        <f t="shared" si="11"/>
        <v>0</v>
      </c>
      <c r="F41" s="70">
        <f>F88+F132+F176+F220+F264+F308-3</f>
        <v>3</v>
      </c>
      <c r="G41" s="70">
        <f t="shared" si="7"/>
        <v>9</v>
      </c>
      <c r="H41" s="70">
        <f t="shared" si="7"/>
        <v>6</v>
      </c>
      <c r="I41" s="70">
        <f t="shared" si="7"/>
        <v>1</v>
      </c>
      <c r="J41" s="70">
        <f t="shared" si="7"/>
        <v>4</v>
      </c>
      <c r="K41" s="70">
        <f t="shared" si="7"/>
        <v>12</v>
      </c>
      <c r="L41" s="70">
        <f t="shared" si="9"/>
        <v>35</v>
      </c>
      <c r="M41" s="70"/>
      <c r="AC41" s="104"/>
      <c r="AD41" s="232" t="s">
        <v>19</v>
      </c>
      <c r="AE41" s="181">
        <v>12</v>
      </c>
      <c r="AF41" s="181">
        <v>17</v>
      </c>
      <c r="AG41" s="181">
        <v>22</v>
      </c>
      <c r="AH41" s="181">
        <v>27</v>
      </c>
      <c r="AI41" s="181">
        <v>2</v>
      </c>
      <c r="AJ41" s="181">
        <v>7</v>
      </c>
      <c r="AK41" s="181">
        <v>12</v>
      </c>
      <c r="AL41" s="181">
        <v>17</v>
      </c>
      <c r="AM41" s="181">
        <v>22</v>
      </c>
      <c r="AN41" s="231" t="s">
        <v>24</v>
      </c>
    </row>
    <row r="42" spans="1:62" x14ac:dyDescent="0.25">
      <c r="A42" s="62"/>
      <c r="B42" s="83" t="s">
        <v>81</v>
      </c>
      <c r="C42" s="70">
        <f t="shared" si="3"/>
        <v>0</v>
      </c>
      <c r="D42" s="70">
        <f t="shared" si="11"/>
        <v>0</v>
      </c>
      <c r="E42" s="70">
        <f t="shared" si="11"/>
        <v>0</v>
      </c>
      <c r="F42" s="70">
        <f t="shared" si="7"/>
        <v>0</v>
      </c>
      <c r="G42" s="70">
        <f t="shared" si="7"/>
        <v>0</v>
      </c>
      <c r="H42" s="70">
        <f t="shared" si="7"/>
        <v>0</v>
      </c>
      <c r="I42" s="70">
        <f t="shared" si="7"/>
        <v>0</v>
      </c>
      <c r="J42" s="70">
        <f t="shared" si="7"/>
        <v>0</v>
      </c>
      <c r="K42" s="70">
        <f t="shared" si="7"/>
        <v>0</v>
      </c>
      <c r="L42" s="70">
        <f t="shared" si="9"/>
        <v>0</v>
      </c>
      <c r="M42" s="70"/>
      <c r="O42" s="230"/>
      <c r="P42" s="74"/>
      <c r="Q42" t="s">
        <v>20</v>
      </c>
      <c r="U42" t="s">
        <v>21</v>
      </c>
      <c r="AC42" s="104"/>
      <c r="AD42" s="146" t="s">
        <v>11</v>
      </c>
      <c r="AE42" s="70">
        <v>0</v>
      </c>
      <c r="AF42" s="70">
        <v>0</v>
      </c>
      <c r="AG42" s="70">
        <v>0</v>
      </c>
      <c r="AH42" s="70">
        <v>11</v>
      </c>
      <c r="AI42" s="70">
        <v>263</v>
      </c>
      <c r="AJ42" s="70">
        <v>4855</v>
      </c>
      <c r="AK42" s="70">
        <v>2680</v>
      </c>
      <c r="AL42" s="70">
        <v>10780</v>
      </c>
      <c r="AM42" s="70">
        <v>117</v>
      </c>
      <c r="AN42" s="70">
        <f t="shared" ref="AN42:AN64" si="12">SUM(AE42:AM42)</f>
        <v>18706</v>
      </c>
    </row>
    <row r="43" spans="1:62" x14ac:dyDescent="0.25">
      <c r="A43" s="62"/>
      <c r="B43" s="2" t="s">
        <v>50</v>
      </c>
      <c r="C43" s="70">
        <f t="shared" si="3"/>
        <v>0</v>
      </c>
      <c r="D43" s="70">
        <f t="shared" si="11"/>
        <v>0</v>
      </c>
      <c r="E43" s="70">
        <f t="shared" si="11"/>
        <v>0</v>
      </c>
      <c r="F43" s="70">
        <f t="shared" si="7"/>
        <v>0</v>
      </c>
      <c r="G43" s="70">
        <f t="shared" si="7"/>
        <v>0</v>
      </c>
      <c r="H43" s="70">
        <f t="shared" si="7"/>
        <v>0</v>
      </c>
      <c r="I43" s="70">
        <f t="shared" si="7"/>
        <v>0</v>
      </c>
      <c r="J43" s="70">
        <f t="shared" si="7"/>
        <v>0</v>
      </c>
      <c r="K43" s="70">
        <f t="shared" si="7"/>
        <v>0</v>
      </c>
      <c r="L43" s="70">
        <f t="shared" si="9"/>
        <v>0</v>
      </c>
      <c r="M43" s="70"/>
      <c r="O43" s="9"/>
      <c r="P43" s="204" t="s">
        <v>19</v>
      </c>
      <c r="Q43" s="162">
        <v>12</v>
      </c>
      <c r="R43" s="162">
        <v>17</v>
      </c>
      <c r="S43" s="162">
        <v>22</v>
      </c>
      <c r="T43" s="162">
        <v>27</v>
      </c>
      <c r="U43" s="162">
        <v>2</v>
      </c>
      <c r="V43" s="162">
        <v>7</v>
      </c>
      <c r="W43" s="162">
        <v>12</v>
      </c>
      <c r="X43" s="162">
        <v>17</v>
      </c>
      <c r="Y43" s="162">
        <v>22</v>
      </c>
      <c r="Z43" s="162" t="s">
        <v>24</v>
      </c>
      <c r="AC43" s="104"/>
      <c r="AD43" s="146" t="s">
        <v>14</v>
      </c>
      <c r="AE43" s="70">
        <v>8</v>
      </c>
      <c r="AF43" s="70">
        <v>2</v>
      </c>
      <c r="AG43" s="70">
        <v>0</v>
      </c>
      <c r="AH43" s="70">
        <v>38</v>
      </c>
      <c r="AI43" s="70">
        <v>398</v>
      </c>
      <c r="AJ43" s="70">
        <v>966</v>
      </c>
      <c r="AK43" s="70">
        <v>603</v>
      </c>
      <c r="AL43" s="70">
        <v>258</v>
      </c>
      <c r="AM43" s="70">
        <v>1</v>
      </c>
      <c r="AN43" s="70">
        <f t="shared" si="12"/>
        <v>2274</v>
      </c>
    </row>
    <row r="44" spans="1:62" x14ac:dyDescent="0.25">
      <c r="A44" s="62">
        <v>8</v>
      </c>
      <c r="B44" s="2" t="s">
        <v>51</v>
      </c>
      <c r="C44" s="70">
        <f t="shared" si="3"/>
        <v>0</v>
      </c>
      <c r="D44" s="70">
        <f t="shared" si="11"/>
        <v>0</v>
      </c>
      <c r="E44" s="70">
        <f t="shared" si="11"/>
        <v>0</v>
      </c>
      <c r="F44" s="70">
        <f t="shared" ref="F44:K53" si="13">F91+F135+F179+F223+F267+F311</f>
        <v>0</v>
      </c>
      <c r="G44" s="70">
        <f t="shared" si="13"/>
        <v>0</v>
      </c>
      <c r="H44" s="70">
        <f t="shared" si="13"/>
        <v>0</v>
      </c>
      <c r="I44" s="70">
        <f t="shared" si="13"/>
        <v>0</v>
      </c>
      <c r="J44" s="70">
        <f t="shared" si="13"/>
        <v>2</v>
      </c>
      <c r="K44" s="70">
        <f t="shared" si="13"/>
        <v>0</v>
      </c>
      <c r="L44" s="70">
        <f t="shared" si="9"/>
        <v>2</v>
      </c>
      <c r="M44" s="70"/>
      <c r="O44" s="9"/>
      <c r="P44" s="74" t="s">
        <v>1</v>
      </c>
      <c r="Q44" s="70">
        <v>0</v>
      </c>
      <c r="R44" s="70">
        <v>0</v>
      </c>
      <c r="S44" s="70">
        <v>0</v>
      </c>
      <c r="T44" s="70">
        <v>4</v>
      </c>
      <c r="U44" s="70">
        <v>2</v>
      </c>
      <c r="V44" s="70">
        <v>69</v>
      </c>
      <c r="W44" s="70">
        <v>57</v>
      </c>
      <c r="X44" s="70">
        <v>31</v>
      </c>
      <c r="Y44" s="70">
        <v>29</v>
      </c>
      <c r="Z44" s="70">
        <v>192</v>
      </c>
      <c r="AA44" s="70"/>
      <c r="AC44" s="104"/>
      <c r="AD44" s="146" t="s">
        <v>212</v>
      </c>
      <c r="AE44" s="70">
        <v>0</v>
      </c>
      <c r="AF44" s="70">
        <v>0</v>
      </c>
      <c r="AG44" s="70">
        <v>0</v>
      </c>
      <c r="AH44" s="70">
        <v>0</v>
      </c>
      <c r="AI44" s="70">
        <v>12</v>
      </c>
      <c r="AJ44" s="70">
        <v>1968</v>
      </c>
      <c r="AK44" s="70">
        <v>7</v>
      </c>
      <c r="AL44" s="70">
        <v>234</v>
      </c>
      <c r="AM44" s="70">
        <v>10</v>
      </c>
      <c r="AN44" s="70">
        <f t="shared" si="12"/>
        <v>2231</v>
      </c>
    </row>
    <row r="45" spans="1:62" x14ac:dyDescent="0.25">
      <c r="A45" s="62">
        <v>9</v>
      </c>
      <c r="B45" s="2" t="s">
        <v>42</v>
      </c>
      <c r="C45" s="70">
        <f t="shared" si="3"/>
        <v>0</v>
      </c>
      <c r="D45" s="70">
        <f t="shared" si="11"/>
        <v>0</v>
      </c>
      <c r="E45" s="70">
        <f t="shared" si="11"/>
        <v>0</v>
      </c>
      <c r="F45" s="70">
        <f t="shared" si="13"/>
        <v>0</v>
      </c>
      <c r="G45" s="70">
        <f t="shared" si="13"/>
        <v>0</v>
      </c>
      <c r="H45" s="70">
        <v>3</v>
      </c>
      <c r="I45" s="70">
        <f t="shared" si="13"/>
        <v>5</v>
      </c>
      <c r="J45" s="70">
        <f t="shared" si="13"/>
        <v>0</v>
      </c>
      <c r="K45" s="70">
        <f t="shared" si="13"/>
        <v>0</v>
      </c>
      <c r="L45" s="70">
        <f t="shared" si="9"/>
        <v>8</v>
      </c>
      <c r="M45" s="70"/>
      <c r="O45" s="9"/>
      <c r="P45" s="74" t="s">
        <v>41</v>
      </c>
      <c r="Q45" s="70">
        <v>0</v>
      </c>
      <c r="R45" s="70">
        <v>0</v>
      </c>
      <c r="S45" s="70">
        <v>0</v>
      </c>
      <c r="T45" s="70">
        <v>0</v>
      </c>
      <c r="U45" s="70">
        <v>0</v>
      </c>
      <c r="V45" s="70">
        <v>4</v>
      </c>
      <c r="W45" s="70">
        <v>0</v>
      </c>
      <c r="X45" s="70">
        <v>0</v>
      </c>
      <c r="Y45" s="70">
        <v>1</v>
      </c>
      <c r="Z45" s="70">
        <v>5</v>
      </c>
      <c r="AA45" s="70"/>
      <c r="AC45" s="104"/>
      <c r="AD45" s="146" t="s">
        <v>12</v>
      </c>
      <c r="AE45" s="70">
        <v>0</v>
      </c>
      <c r="AF45" s="70">
        <v>0</v>
      </c>
      <c r="AG45" s="70">
        <v>0</v>
      </c>
      <c r="AH45" s="70">
        <v>0</v>
      </c>
      <c r="AI45" s="70">
        <v>10</v>
      </c>
      <c r="AJ45" s="70">
        <v>137</v>
      </c>
      <c r="AK45" s="70">
        <v>24</v>
      </c>
      <c r="AL45" s="70">
        <v>26</v>
      </c>
      <c r="AM45" s="70">
        <v>5</v>
      </c>
      <c r="AN45" s="70">
        <f t="shared" si="12"/>
        <v>202</v>
      </c>
    </row>
    <row r="46" spans="1:62" x14ac:dyDescent="0.25">
      <c r="A46" s="62">
        <v>10</v>
      </c>
      <c r="B46" s="2" t="s">
        <v>8</v>
      </c>
      <c r="C46" s="70">
        <f t="shared" si="3"/>
        <v>0</v>
      </c>
      <c r="D46" s="70">
        <f t="shared" si="11"/>
        <v>0</v>
      </c>
      <c r="E46" s="70">
        <f t="shared" si="11"/>
        <v>0</v>
      </c>
      <c r="F46" s="70">
        <f t="shared" si="13"/>
        <v>0</v>
      </c>
      <c r="G46" s="70">
        <f t="shared" si="13"/>
        <v>0</v>
      </c>
      <c r="H46" s="70">
        <f t="shared" si="13"/>
        <v>0</v>
      </c>
      <c r="I46" s="70">
        <f t="shared" si="13"/>
        <v>0</v>
      </c>
      <c r="J46" s="70">
        <f t="shared" si="13"/>
        <v>35</v>
      </c>
      <c r="K46" s="70">
        <f t="shared" si="13"/>
        <v>4</v>
      </c>
      <c r="L46" s="70">
        <f t="shared" si="9"/>
        <v>39</v>
      </c>
      <c r="M46" s="70"/>
      <c r="O46" s="9"/>
      <c r="P46" s="74" t="s">
        <v>2</v>
      </c>
      <c r="Q46" s="70">
        <v>0</v>
      </c>
      <c r="R46" s="70">
        <v>2</v>
      </c>
      <c r="S46" s="70">
        <v>14</v>
      </c>
      <c r="T46" s="70">
        <v>16</v>
      </c>
      <c r="U46" s="70">
        <v>48</v>
      </c>
      <c r="V46" s="70">
        <v>19</v>
      </c>
      <c r="W46" s="70">
        <v>1</v>
      </c>
      <c r="X46" s="70">
        <v>3</v>
      </c>
      <c r="Y46" s="70">
        <v>5</v>
      </c>
      <c r="Z46" s="70">
        <v>108</v>
      </c>
      <c r="AA46" s="70"/>
      <c r="AC46" s="104"/>
      <c r="AD46" s="146" t="s">
        <v>1</v>
      </c>
      <c r="AE46" s="70">
        <v>0</v>
      </c>
      <c r="AF46" s="70">
        <v>0</v>
      </c>
      <c r="AG46" s="70">
        <v>0</v>
      </c>
      <c r="AH46" s="70">
        <v>4</v>
      </c>
      <c r="AI46" s="70">
        <v>2</v>
      </c>
      <c r="AJ46" s="70">
        <v>69</v>
      </c>
      <c r="AK46" s="70">
        <v>57</v>
      </c>
      <c r="AL46" s="70">
        <v>31</v>
      </c>
      <c r="AM46" s="70">
        <v>29</v>
      </c>
      <c r="AN46" s="70">
        <f t="shared" si="12"/>
        <v>192</v>
      </c>
      <c r="AR46" s="70"/>
      <c r="AS46" s="70"/>
      <c r="AT46" s="70"/>
      <c r="AU46" s="70"/>
      <c r="AV46" s="70"/>
      <c r="AW46" s="70"/>
      <c r="AX46" s="70"/>
      <c r="AY46" s="70"/>
    </row>
    <row r="47" spans="1:62" x14ac:dyDescent="0.25">
      <c r="A47" s="62">
        <v>11</v>
      </c>
      <c r="B47" s="2" t="s">
        <v>9</v>
      </c>
      <c r="C47" s="70">
        <f t="shared" si="3"/>
        <v>0</v>
      </c>
      <c r="D47" s="70">
        <f t="shared" si="11"/>
        <v>0</v>
      </c>
      <c r="E47" s="70">
        <f t="shared" si="11"/>
        <v>0</v>
      </c>
      <c r="F47" s="70">
        <f t="shared" si="13"/>
        <v>14</v>
      </c>
      <c r="G47" s="70">
        <f t="shared" si="13"/>
        <v>45</v>
      </c>
      <c r="H47" s="70">
        <f t="shared" si="13"/>
        <v>67</v>
      </c>
      <c r="I47" s="70">
        <f t="shared" si="13"/>
        <v>0</v>
      </c>
      <c r="J47" s="70">
        <f t="shared" si="13"/>
        <v>0</v>
      </c>
      <c r="K47" s="70">
        <f t="shared" si="13"/>
        <v>0</v>
      </c>
      <c r="L47" s="70">
        <f t="shared" si="9"/>
        <v>126</v>
      </c>
      <c r="M47" s="70"/>
      <c r="O47" s="9"/>
      <c r="P47" s="74" t="s">
        <v>3</v>
      </c>
      <c r="Q47" s="70">
        <v>0</v>
      </c>
      <c r="R47" s="70">
        <v>0</v>
      </c>
      <c r="S47" s="70">
        <v>0</v>
      </c>
      <c r="T47" s="70">
        <v>18</v>
      </c>
      <c r="U47" s="70">
        <v>1</v>
      </c>
      <c r="V47" s="70">
        <v>3</v>
      </c>
      <c r="W47" s="70">
        <v>0</v>
      </c>
      <c r="X47" s="70">
        <v>3</v>
      </c>
      <c r="Y47" s="70">
        <v>1</v>
      </c>
      <c r="Z47" s="70">
        <v>26</v>
      </c>
      <c r="AA47" s="70"/>
      <c r="AC47" s="104"/>
      <c r="AD47" s="146" t="s">
        <v>15</v>
      </c>
      <c r="AE47" s="70">
        <v>0</v>
      </c>
      <c r="AF47" s="70">
        <v>0</v>
      </c>
      <c r="AG47" s="70">
        <v>0</v>
      </c>
      <c r="AH47" s="70">
        <v>3</v>
      </c>
      <c r="AI47" s="70">
        <v>4</v>
      </c>
      <c r="AJ47" s="70">
        <v>69</v>
      </c>
      <c r="AK47" s="70">
        <v>24</v>
      </c>
      <c r="AL47" s="70">
        <v>40</v>
      </c>
      <c r="AM47" s="70">
        <v>1</v>
      </c>
      <c r="AN47" s="70">
        <f t="shared" si="12"/>
        <v>141</v>
      </c>
      <c r="AR47" s="70"/>
      <c r="AS47" s="70"/>
      <c r="AT47" s="70"/>
      <c r="AU47" s="70"/>
      <c r="AV47" s="70"/>
      <c r="AW47" s="70"/>
      <c r="AX47" s="70"/>
      <c r="AY47" s="70"/>
    </row>
    <row r="48" spans="1:62" x14ac:dyDescent="0.25">
      <c r="A48" s="62">
        <v>12</v>
      </c>
      <c r="B48" s="2" t="s">
        <v>44</v>
      </c>
      <c r="C48" s="70">
        <f t="shared" si="3"/>
        <v>0</v>
      </c>
      <c r="D48" s="70">
        <f t="shared" si="11"/>
        <v>0</v>
      </c>
      <c r="E48" s="70">
        <f t="shared" si="11"/>
        <v>0</v>
      </c>
      <c r="F48" s="70">
        <f t="shared" si="13"/>
        <v>0</v>
      </c>
      <c r="G48" s="70">
        <f t="shared" si="13"/>
        <v>0</v>
      </c>
      <c r="H48" s="70">
        <f t="shared" si="13"/>
        <v>0</v>
      </c>
      <c r="I48" s="70">
        <f t="shared" si="13"/>
        <v>1</v>
      </c>
      <c r="J48" s="70">
        <f t="shared" si="13"/>
        <v>15</v>
      </c>
      <c r="K48" s="70">
        <f t="shared" si="13"/>
        <v>7</v>
      </c>
      <c r="L48" s="70">
        <f t="shared" si="9"/>
        <v>23</v>
      </c>
      <c r="M48" s="70"/>
      <c r="O48" s="9"/>
      <c r="P48" s="74" t="s">
        <v>4</v>
      </c>
      <c r="Q48" s="70">
        <v>0</v>
      </c>
      <c r="R48" s="70">
        <v>0</v>
      </c>
      <c r="S48" s="70">
        <v>0</v>
      </c>
      <c r="T48" s="70">
        <v>1</v>
      </c>
      <c r="U48" s="70">
        <v>0</v>
      </c>
      <c r="V48" s="70">
        <v>0</v>
      </c>
      <c r="W48" s="70">
        <v>2</v>
      </c>
      <c r="X48" s="70">
        <v>0</v>
      </c>
      <c r="Y48" s="70">
        <v>0</v>
      </c>
      <c r="Z48" s="70">
        <v>3</v>
      </c>
      <c r="AA48" s="70"/>
      <c r="AC48" s="104"/>
      <c r="AD48" s="146" t="s">
        <v>2</v>
      </c>
      <c r="AE48" s="70">
        <v>0</v>
      </c>
      <c r="AF48" s="70">
        <v>2</v>
      </c>
      <c r="AG48" s="70">
        <v>14</v>
      </c>
      <c r="AH48" s="70">
        <v>16</v>
      </c>
      <c r="AI48" s="70">
        <v>48</v>
      </c>
      <c r="AJ48" s="70">
        <v>19</v>
      </c>
      <c r="AK48" s="70">
        <v>1</v>
      </c>
      <c r="AL48" s="70">
        <v>3</v>
      </c>
      <c r="AM48" s="70">
        <v>5</v>
      </c>
      <c r="AN48" s="70">
        <f t="shared" si="12"/>
        <v>108</v>
      </c>
      <c r="AR48" s="70"/>
      <c r="AS48" s="70"/>
      <c r="AT48" s="70"/>
      <c r="AU48" s="70"/>
      <c r="AV48" s="70"/>
      <c r="AW48" s="70"/>
      <c r="AX48" s="70"/>
      <c r="AY48" s="70"/>
    </row>
    <row r="49" spans="1:54" x14ac:dyDescent="0.25">
      <c r="A49" s="62">
        <v>13</v>
      </c>
      <c r="B49" s="2" t="s">
        <v>10</v>
      </c>
      <c r="C49" s="70">
        <f t="shared" si="3"/>
        <v>0</v>
      </c>
      <c r="D49" s="70">
        <f t="shared" si="11"/>
        <v>0</v>
      </c>
      <c r="E49" s="70">
        <f t="shared" si="11"/>
        <v>0</v>
      </c>
      <c r="F49" s="70">
        <f t="shared" si="13"/>
        <v>0</v>
      </c>
      <c r="G49" s="70">
        <f t="shared" si="13"/>
        <v>0</v>
      </c>
      <c r="H49" s="70">
        <f t="shared" si="13"/>
        <v>2</v>
      </c>
      <c r="I49" s="70">
        <f t="shared" si="13"/>
        <v>0</v>
      </c>
      <c r="J49" s="70">
        <f t="shared" si="13"/>
        <v>2</v>
      </c>
      <c r="K49" s="70">
        <f t="shared" si="13"/>
        <v>0</v>
      </c>
      <c r="L49" s="70">
        <f t="shared" si="9"/>
        <v>4</v>
      </c>
      <c r="M49" s="70"/>
      <c r="O49" s="9"/>
      <c r="P49" s="74" t="s">
        <v>48</v>
      </c>
      <c r="Q49" s="70">
        <v>0</v>
      </c>
      <c r="R49" s="70">
        <v>0</v>
      </c>
      <c r="S49" s="70">
        <v>0</v>
      </c>
      <c r="T49" s="70">
        <v>0</v>
      </c>
      <c r="U49" s="70">
        <v>0</v>
      </c>
      <c r="V49" s="70">
        <v>0</v>
      </c>
      <c r="W49" s="70">
        <v>0</v>
      </c>
      <c r="X49" s="70">
        <v>0</v>
      </c>
      <c r="Y49" s="70">
        <v>2</v>
      </c>
      <c r="Z49" s="70">
        <v>2</v>
      </c>
      <c r="AA49" s="70"/>
      <c r="AC49" s="104"/>
      <c r="AD49" s="146" t="s">
        <v>40</v>
      </c>
      <c r="AE49" s="70">
        <v>50</v>
      </c>
      <c r="AF49" s="70">
        <v>5</v>
      </c>
      <c r="AG49" s="70">
        <v>1</v>
      </c>
      <c r="AH49" s="70">
        <v>0</v>
      </c>
      <c r="AI49" s="70">
        <v>0</v>
      </c>
      <c r="AJ49" s="70">
        <v>0</v>
      </c>
      <c r="AK49" s="70">
        <v>0</v>
      </c>
      <c r="AL49" s="70">
        <v>0</v>
      </c>
      <c r="AM49" s="70">
        <v>0</v>
      </c>
      <c r="AN49" s="70">
        <f t="shared" si="12"/>
        <v>56</v>
      </c>
      <c r="AR49" s="70"/>
      <c r="AS49" s="70"/>
      <c r="AT49" s="70"/>
      <c r="AU49" s="70"/>
      <c r="AV49" s="70"/>
      <c r="AW49" s="70"/>
      <c r="AX49" s="70"/>
      <c r="AY49" s="70"/>
      <c r="AZ49" s="70"/>
      <c r="BA49" s="70"/>
      <c r="BB49" s="70"/>
    </row>
    <row r="50" spans="1:54" x14ac:dyDescent="0.25">
      <c r="A50" s="62">
        <v>14</v>
      </c>
      <c r="B50" s="2" t="s">
        <v>11</v>
      </c>
      <c r="C50" s="70">
        <f t="shared" si="3"/>
        <v>0</v>
      </c>
      <c r="D50" s="70">
        <f t="shared" si="11"/>
        <v>0</v>
      </c>
      <c r="E50" s="70">
        <f t="shared" si="11"/>
        <v>0</v>
      </c>
      <c r="F50" s="70">
        <f t="shared" si="13"/>
        <v>11</v>
      </c>
      <c r="G50" s="70">
        <f t="shared" si="13"/>
        <v>306</v>
      </c>
      <c r="H50" s="70">
        <f t="shared" si="13"/>
        <v>5463</v>
      </c>
      <c r="I50" s="70">
        <f>I97+I141+I185+I229+I273+I317-760</f>
        <v>2765</v>
      </c>
      <c r="J50" s="70">
        <f>J97+J141+J185+J229+J273+J317-105</f>
        <v>10780</v>
      </c>
      <c r="K50" s="70">
        <f t="shared" si="13"/>
        <v>166</v>
      </c>
      <c r="L50" s="70">
        <f t="shared" si="9"/>
        <v>19491</v>
      </c>
      <c r="M50" s="70"/>
      <c r="O50" s="9"/>
      <c r="P50" s="74" t="s">
        <v>7</v>
      </c>
      <c r="Q50" s="70">
        <v>0</v>
      </c>
      <c r="R50" s="70">
        <v>0</v>
      </c>
      <c r="S50" s="70">
        <v>0</v>
      </c>
      <c r="T50" s="70">
        <v>3</v>
      </c>
      <c r="U50" s="70">
        <v>9</v>
      </c>
      <c r="V50" s="70">
        <v>6</v>
      </c>
      <c r="W50" s="70">
        <v>0</v>
      </c>
      <c r="X50" s="70">
        <v>0</v>
      </c>
      <c r="Y50" s="70">
        <v>2</v>
      </c>
      <c r="Z50" s="70">
        <v>20</v>
      </c>
      <c r="AA50" s="70"/>
      <c r="AC50" s="104"/>
      <c r="AD50" s="146" t="s">
        <v>9</v>
      </c>
      <c r="AE50" s="70">
        <v>0</v>
      </c>
      <c r="AF50" s="70">
        <v>0</v>
      </c>
      <c r="AG50" s="70">
        <v>0</v>
      </c>
      <c r="AH50" s="70">
        <v>0</v>
      </c>
      <c r="AI50" s="70">
        <v>45</v>
      </c>
      <c r="AJ50" s="70">
        <v>0</v>
      </c>
      <c r="AK50" s="70">
        <v>0</v>
      </c>
      <c r="AL50" s="70">
        <v>0</v>
      </c>
      <c r="AM50" s="70">
        <v>0</v>
      </c>
      <c r="AN50" s="70">
        <f t="shared" si="12"/>
        <v>45</v>
      </c>
      <c r="AR50" s="70"/>
      <c r="AS50" s="70"/>
      <c r="AT50" s="70"/>
      <c r="AU50" s="70"/>
      <c r="AV50" s="70"/>
      <c r="AW50" s="70"/>
      <c r="AX50" s="70"/>
      <c r="AY50" s="70"/>
      <c r="AZ50" s="70"/>
      <c r="BA50" s="70"/>
      <c r="BB50" s="70"/>
    </row>
    <row r="51" spans="1:54" x14ac:dyDescent="0.25">
      <c r="A51" s="62">
        <v>15</v>
      </c>
      <c r="B51" s="2" t="s">
        <v>12</v>
      </c>
      <c r="C51" s="70">
        <f t="shared" si="3"/>
        <v>0</v>
      </c>
      <c r="D51" s="70">
        <f t="shared" si="11"/>
        <v>0</v>
      </c>
      <c r="E51" s="70">
        <f t="shared" si="11"/>
        <v>0</v>
      </c>
      <c r="F51" s="70">
        <f t="shared" si="13"/>
        <v>0</v>
      </c>
      <c r="G51" s="70">
        <f t="shared" si="13"/>
        <v>16</v>
      </c>
      <c r="H51" s="70">
        <f t="shared" si="13"/>
        <v>146</v>
      </c>
      <c r="I51" s="70">
        <f t="shared" si="13"/>
        <v>60</v>
      </c>
      <c r="J51" s="70">
        <f t="shared" si="13"/>
        <v>41</v>
      </c>
      <c r="K51" s="70">
        <f t="shared" si="13"/>
        <v>5</v>
      </c>
      <c r="L51" s="70">
        <f t="shared" si="9"/>
        <v>268</v>
      </c>
      <c r="M51" s="70"/>
      <c r="O51" s="9"/>
      <c r="P51" s="74" t="s">
        <v>51</v>
      </c>
      <c r="Q51" s="70">
        <v>0</v>
      </c>
      <c r="R51" s="70">
        <v>0</v>
      </c>
      <c r="S51" s="70">
        <v>0</v>
      </c>
      <c r="T51" s="70">
        <v>0</v>
      </c>
      <c r="U51" s="70">
        <v>0</v>
      </c>
      <c r="V51" s="70">
        <v>0</v>
      </c>
      <c r="W51" s="70">
        <v>0</v>
      </c>
      <c r="X51" s="70">
        <v>2</v>
      </c>
      <c r="Y51" s="70">
        <v>0</v>
      </c>
      <c r="Z51" s="70">
        <v>2</v>
      </c>
      <c r="AA51" s="70"/>
      <c r="AC51" s="104"/>
      <c r="AD51" s="146" t="s">
        <v>8</v>
      </c>
      <c r="AE51" s="70">
        <v>0</v>
      </c>
      <c r="AF51" s="70">
        <v>0</v>
      </c>
      <c r="AG51" s="70">
        <v>0</v>
      </c>
      <c r="AH51" s="70">
        <v>0</v>
      </c>
      <c r="AI51" s="70">
        <v>0</v>
      </c>
      <c r="AJ51" s="70">
        <v>0</v>
      </c>
      <c r="AK51" s="70">
        <v>0</v>
      </c>
      <c r="AL51" s="70">
        <v>35</v>
      </c>
      <c r="AM51" s="70">
        <v>4</v>
      </c>
      <c r="AN51" s="70">
        <f t="shared" si="12"/>
        <v>39</v>
      </c>
      <c r="AR51" s="70"/>
      <c r="AS51" s="70"/>
      <c r="AT51" s="70"/>
      <c r="AU51" s="70"/>
      <c r="AV51" s="70"/>
      <c r="AW51" s="70"/>
      <c r="AX51" s="70"/>
      <c r="AY51" s="70"/>
      <c r="AZ51" s="70"/>
      <c r="BA51" s="70"/>
      <c r="BB51" s="70"/>
    </row>
    <row r="52" spans="1:54" x14ac:dyDescent="0.25">
      <c r="A52" s="62">
        <v>16</v>
      </c>
      <c r="B52" s="2" t="s">
        <v>32</v>
      </c>
      <c r="C52" s="70">
        <f t="shared" si="3"/>
        <v>0</v>
      </c>
      <c r="D52" s="70">
        <f t="shared" si="11"/>
        <v>0</v>
      </c>
      <c r="E52" s="70">
        <f t="shared" si="11"/>
        <v>0</v>
      </c>
      <c r="F52" s="70">
        <f t="shared" si="13"/>
        <v>0</v>
      </c>
      <c r="G52" s="70">
        <f t="shared" si="13"/>
        <v>0</v>
      </c>
      <c r="H52" s="70">
        <f t="shared" si="13"/>
        <v>0</v>
      </c>
      <c r="I52" s="70">
        <f t="shared" si="13"/>
        <v>0</v>
      </c>
      <c r="J52" s="70">
        <f t="shared" si="13"/>
        <v>13</v>
      </c>
      <c r="K52" s="70">
        <f t="shared" si="13"/>
        <v>1</v>
      </c>
      <c r="L52" s="70">
        <f t="shared" si="9"/>
        <v>14</v>
      </c>
      <c r="M52" s="70"/>
      <c r="O52" s="9"/>
      <c r="P52" s="74" t="s">
        <v>42</v>
      </c>
      <c r="Q52" s="70">
        <v>0</v>
      </c>
      <c r="R52" s="70">
        <v>0</v>
      </c>
      <c r="S52" s="70">
        <v>0</v>
      </c>
      <c r="T52" s="70">
        <v>0</v>
      </c>
      <c r="U52" s="70">
        <v>0</v>
      </c>
      <c r="V52" s="70">
        <v>3</v>
      </c>
      <c r="W52" s="70">
        <v>5</v>
      </c>
      <c r="X52" s="70">
        <v>0</v>
      </c>
      <c r="Y52" s="70">
        <v>0</v>
      </c>
      <c r="Z52" s="70">
        <v>8</v>
      </c>
      <c r="AA52" s="70"/>
      <c r="AC52" s="104"/>
      <c r="AD52" s="146" t="s">
        <v>3</v>
      </c>
      <c r="AE52" s="70">
        <v>0</v>
      </c>
      <c r="AF52" s="70">
        <v>0</v>
      </c>
      <c r="AG52" s="70">
        <v>0</v>
      </c>
      <c r="AH52" s="70">
        <v>18</v>
      </c>
      <c r="AI52" s="70">
        <v>1</v>
      </c>
      <c r="AJ52" s="70">
        <v>3</v>
      </c>
      <c r="AK52" s="70">
        <v>0</v>
      </c>
      <c r="AL52" s="70">
        <v>3</v>
      </c>
      <c r="AM52" s="70">
        <v>1</v>
      </c>
      <c r="AN52" s="70">
        <f t="shared" si="12"/>
        <v>26</v>
      </c>
      <c r="AR52" s="70"/>
      <c r="AS52" s="70"/>
      <c r="AT52" s="70"/>
      <c r="AU52" s="70"/>
      <c r="AV52" s="70"/>
      <c r="AW52" s="70"/>
      <c r="AX52" s="70"/>
      <c r="AY52" s="70"/>
      <c r="AZ52" s="70"/>
      <c r="BA52" s="70"/>
      <c r="BB52" s="70"/>
    </row>
    <row r="53" spans="1:54" x14ac:dyDescent="0.25">
      <c r="A53" s="62"/>
      <c r="B53" s="2" t="s">
        <v>212</v>
      </c>
      <c r="C53" s="70">
        <f t="shared" si="3"/>
        <v>0</v>
      </c>
      <c r="D53" s="70">
        <f t="shared" si="11"/>
        <v>0</v>
      </c>
      <c r="E53" s="70">
        <f t="shared" si="11"/>
        <v>0</v>
      </c>
      <c r="F53" s="70">
        <f t="shared" si="13"/>
        <v>0</v>
      </c>
      <c r="G53" s="70">
        <f t="shared" si="13"/>
        <v>17</v>
      </c>
      <c r="H53" s="70">
        <f t="shared" si="13"/>
        <v>2065</v>
      </c>
      <c r="I53" s="70">
        <f t="shared" si="13"/>
        <v>8</v>
      </c>
      <c r="J53" s="70">
        <f t="shared" si="13"/>
        <v>280</v>
      </c>
      <c r="K53" s="70">
        <f t="shared" si="13"/>
        <v>29</v>
      </c>
      <c r="L53" s="70">
        <f t="shared" si="9"/>
        <v>2399</v>
      </c>
      <c r="M53" s="70"/>
      <c r="O53" s="9"/>
      <c r="P53" s="74" t="s">
        <v>8</v>
      </c>
      <c r="Q53" s="70">
        <v>0</v>
      </c>
      <c r="R53" s="70">
        <v>0</v>
      </c>
      <c r="S53" s="70">
        <v>0</v>
      </c>
      <c r="T53" s="70">
        <v>0</v>
      </c>
      <c r="U53" s="70">
        <v>0</v>
      </c>
      <c r="V53" s="70">
        <v>0</v>
      </c>
      <c r="W53" s="70">
        <v>0</v>
      </c>
      <c r="X53" s="70">
        <v>35</v>
      </c>
      <c r="Y53" s="70">
        <v>4</v>
      </c>
      <c r="Z53" s="70">
        <v>39</v>
      </c>
      <c r="AA53" s="70"/>
      <c r="AC53" s="104"/>
      <c r="AD53" s="146" t="s">
        <v>44</v>
      </c>
      <c r="AE53" s="70">
        <v>0</v>
      </c>
      <c r="AF53" s="70">
        <v>0</v>
      </c>
      <c r="AG53" s="70">
        <v>0</v>
      </c>
      <c r="AH53" s="70">
        <v>0</v>
      </c>
      <c r="AI53" s="70">
        <v>0</v>
      </c>
      <c r="AJ53" s="70">
        <v>0</v>
      </c>
      <c r="AK53" s="70">
        <v>1</v>
      </c>
      <c r="AL53" s="70">
        <v>15</v>
      </c>
      <c r="AM53" s="70">
        <v>7</v>
      </c>
      <c r="AN53" s="70">
        <f t="shared" si="12"/>
        <v>23</v>
      </c>
      <c r="AR53" s="70"/>
      <c r="AS53" s="70"/>
      <c r="AT53" s="70"/>
      <c r="AU53" s="70"/>
      <c r="AV53" s="70"/>
      <c r="AW53" s="70"/>
      <c r="AX53" s="70"/>
      <c r="AY53" s="70"/>
      <c r="AZ53" s="70"/>
      <c r="BA53" s="70"/>
      <c r="BB53" s="70"/>
    </row>
    <row r="54" spans="1:54" x14ac:dyDescent="0.25">
      <c r="A54" s="62">
        <v>17</v>
      </c>
      <c r="B54" s="2" t="s">
        <v>46</v>
      </c>
      <c r="C54" s="70">
        <f t="shared" si="3"/>
        <v>0</v>
      </c>
      <c r="D54" s="70">
        <f t="shared" si="11"/>
        <v>0</v>
      </c>
      <c r="E54" s="70">
        <f t="shared" si="11"/>
        <v>0</v>
      </c>
      <c r="F54" s="70">
        <f t="shared" ref="F54:K63" si="14">F101+F145+F189+F233+F277+F321</f>
        <v>0</v>
      </c>
      <c r="G54" s="70">
        <f t="shared" si="14"/>
        <v>1</v>
      </c>
      <c r="H54" s="70">
        <f t="shared" si="14"/>
        <v>1</v>
      </c>
      <c r="I54" s="70">
        <f t="shared" si="14"/>
        <v>1</v>
      </c>
      <c r="J54" s="70">
        <f t="shared" si="14"/>
        <v>0</v>
      </c>
      <c r="K54" s="70">
        <f t="shared" si="14"/>
        <v>0</v>
      </c>
      <c r="L54" s="70">
        <f t="shared" si="9"/>
        <v>3</v>
      </c>
      <c r="M54" s="70"/>
      <c r="O54" s="9"/>
      <c r="P54" s="74" t="s">
        <v>9</v>
      </c>
      <c r="Q54" s="70">
        <v>0</v>
      </c>
      <c r="R54" s="70">
        <v>0</v>
      </c>
      <c r="S54" s="70">
        <v>0</v>
      </c>
      <c r="T54" s="70">
        <v>0</v>
      </c>
      <c r="U54" s="70">
        <v>45</v>
      </c>
      <c r="V54" s="70">
        <v>0</v>
      </c>
      <c r="W54" s="70">
        <v>0</v>
      </c>
      <c r="X54" s="70">
        <v>0</v>
      </c>
      <c r="Y54" s="70">
        <v>0</v>
      </c>
      <c r="Z54" s="70">
        <v>45</v>
      </c>
      <c r="AA54" s="70"/>
      <c r="AC54" s="104"/>
      <c r="AD54" s="146" t="s">
        <v>7</v>
      </c>
      <c r="AE54" s="70">
        <v>0</v>
      </c>
      <c r="AF54" s="70">
        <v>0</v>
      </c>
      <c r="AG54" s="70">
        <v>0</v>
      </c>
      <c r="AH54" s="70">
        <v>3</v>
      </c>
      <c r="AI54" s="70">
        <v>9</v>
      </c>
      <c r="AJ54" s="70">
        <v>6</v>
      </c>
      <c r="AK54" s="70">
        <v>0</v>
      </c>
      <c r="AL54" s="70">
        <v>0</v>
      </c>
      <c r="AM54" s="70">
        <v>2</v>
      </c>
      <c r="AN54" s="70">
        <f t="shared" si="12"/>
        <v>20</v>
      </c>
      <c r="AR54" s="70"/>
      <c r="AS54" s="70"/>
      <c r="AT54" s="70"/>
      <c r="AU54" s="70"/>
      <c r="AV54" s="70"/>
      <c r="AW54" s="70"/>
      <c r="AX54" s="70"/>
      <c r="AY54" s="70"/>
      <c r="AZ54" s="70"/>
      <c r="BA54" s="70"/>
      <c r="BB54" s="70"/>
    </row>
    <row r="55" spans="1:54" x14ac:dyDescent="0.25">
      <c r="A55" s="62">
        <v>18</v>
      </c>
      <c r="B55" s="2" t="s">
        <v>13</v>
      </c>
      <c r="C55" s="70">
        <f t="shared" si="3"/>
        <v>0</v>
      </c>
      <c r="D55" s="70">
        <f t="shared" si="11"/>
        <v>0</v>
      </c>
      <c r="E55" s="70">
        <f t="shared" si="11"/>
        <v>0</v>
      </c>
      <c r="F55" s="70">
        <f t="shared" si="14"/>
        <v>0</v>
      </c>
      <c r="G55" s="70">
        <f t="shared" si="14"/>
        <v>0</v>
      </c>
      <c r="H55" s="70">
        <f t="shared" si="14"/>
        <v>0</v>
      </c>
      <c r="I55" s="70">
        <f t="shared" si="14"/>
        <v>0</v>
      </c>
      <c r="J55" s="70">
        <f t="shared" si="14"/>
        <v>15</v>
      </c>
      <c r="K55" s="70">
        <f t="shared" si="14"/>
        <v>0</v>
      </c>
      <c r="L55" s="70">
        <f t="shared" si="9"/>
        <v>15</v>
      </c>
      <c r="M55" s="70"/>
      <c r="O55" s="9"/>
      <c r="P55" s="74" t="s">
        <v>44</v>
      </c>
      <c r="Q55" s="70">
        <v>0</v>
      </c>
      <c r="R55" s="70">
        <v>0</v>
      </c>
      <c r="S55" s="70">
        <v>0</v>
      </c>
      <c r="T55" s="70">
        <v>0</v>
      </c>
      <c r="U55" s="70">
        <v>0</v>
      </c>
      <c r="V55" s="70">
        <v>0</v>
      </c>
      <c r="W55" s="70">
        <v>1</v>
      </c>
      <c r="X55" s="70">
        <v>15</v>
      </c>
      <c r="Y55" s="70">
        <v>7</v>
      </c>
      <c r="Z55" s="70">
        <v>23</v>
      </c>
      <c r="AA55" s="70"/>
      <c r="AC55" s="104"/>
      <c r="AD55" s="146" t="s">
        <v>32</v>
      </c>
      <c r="AE55" s="70">
        <v>0</v>
      </c>
      <c r="AF55" s="70">
        <v>0</v>
      </c>
      <c r="AG55" s="70">
        <v>0</v>
      </c>
      <c r="AH55" s="70">
        <v>0</v>
      </c>
      <c r="AI55" s="70">
        <v>0</v>
      </c>
      <c r="AJ55" s="70">
        <v>0</v>
      </c>
      <c r="AK55" s="70">
        <v>0</v>
      </c>
      <c r="AL55" s="70">
        <v>13</v>
      </c>
      <c r="AM55" s="70">
        <v>1</v>
      </c>
      <c r="AN55" s="70">
        <f t="shared" si="12"/>
        <v>14</v>
      </c>
      <c r="AR55" s="70"/>
      <c r="AS55" s="70"/>
      <c r="AT55" s="70"/>
      <c r="AU55" s="70"/>
      <c r="AV55" s="70"/>
      <c r="AW55" s="70"/>
      <c r="AX55" s="70"/>
      <c r="AY55" s="70"/>
      <c r="AZ55" s="70"/>
      <c r="BA55" s="70"/>
      <c r="BB55" s="70"/>
    </row>
    <row r="56" spans="1:54" x14ac:dyDescent="0.25">
      <c r="A56" s="62">
        <v>19</v>
      </c>
      <c r="B56" s="2" t="s">
        <v>14</v>
      </c>
      <c r="C56" s="70">
        <f t="shared" ref="C56:E65" si="15">C103+C147+C191+C235+C279+C323</f>
        <v>8</v>
      </c>
      <c r="D56" s="70">
        <f t="shared" si="15"/>
        <v>2</v>
      </c>
      <c r="E56" s="70">
        <f t="shared" si="15"/>
        <v>0</v>
      </c>
      <c r="F56" s="70">
        <f t="shared" si="14"/>
        <v>39</v>
      </c>
      <c r="G56" s="70">
        <f t="shared" si="14"/>
        <v>418</v>
      </c>
      <c r="H56" s="70">
        <f t="shared" si="14"/>
        <v>1021</v>
      </c>
      <c r="I56" s="70">
        <f t="shared" si="14"/>
        <v>603</v>
      </c>
      <c r="J56" s="70">
        <f t="shared" si="14"/>
        <v>258</v>
      </c>
      <c r="K56" s="70">
        <f t="shared" si="14"/>
        <v>1</v>
      </c>
      <c r="L56" s="70">
        <f t="shared" si="9"/>
        <v>2350</v>
      </c>
      <c r="M56" s="70"/>
      <c r="O56" s="9"/>
      <c r="P56" s="74" t="s">
        <v>10</v>
      </c>
      <c r="Q56" s="70">
        <v>0</v>
      </c>
      <c r="R56" s="70">
        <v>0</v>
      </c>
      <c r="S56" s="70">
        <v>0</v>
      </c>
      <c r="T56" s="70">
        <v>0</v>
      </c>
      <c r="U56" s="70">
        <v>0</v>
      </c>
      <c r="V56" s="70">
        <v>2</v>
      </c>
      <c r="W56" s="70">
        <v>0</v>
      </c>
      <c r="X56" s="70">
        <v>2</v>
      </c>
      <c r="Y56" s="70">
        <v>0</v>
      </c>
      <c r="Z56" s="70">
        <v>4</v>
      </c>
      <c r="AA56" s="70"/>
      <c r="AC56" s="104"/>
      <c r="AD56" s="146" t="s">
        <v>42</v>
      </c>
      <c r="AE56" s="70">
        <v>0</v>
      </c>
      <c r="AF56" s="70">
        <v>0</v>
      </c>
      <c r="AG56" s="70">
        <v>0</v>
      </c>
      <c r="AH56" s="70">
        <v>0</v>
      </c>
      <c r="AI56" s="70">
        <v>0</v>
      </c>
      <c r="AJ56" s="70">
        <v>3</v>
      </c>
      <c r="AK56" s="70">
        <v>5</v>
      </c>
      <c r="AL56" s="70">
        <v>0</v>
      </c>
      <c r="AM56" s="70">
        <v>0</v>
      </c>
      <c r="AN56" s="70">
        <f t="shared" si="12"/>
        <v>8</v>
      </c>
      <c r="AO56" s="11"/>
      <c r="AR56" s="70"/>
      <c r="AS56" s="70"/>
      <c r="AT56" s="70"/>
      <c r="AU56" s="70"/>
      <c r="AV56" s="70"/>
      <c r="AW56" s="70"/>
      <c r="AX56" s="70"/>
      <c r="AY56" s="70"/>
      <c r="AZ56" s="70"/>
      <c r="BA56" s="70"/>
      <c r="BB56" s="70"/>
    </row>
    <row r="57" spans="1:54" x14ac:dyDescent="0.25">
      <c r="A57" s="62">
        <v>20</v>
      </c>
      <c r="B57" s="2" t="s">
        <v>40</v>
      </c>
      <c r="C57" s="70">
        <v>50</v>
      </c>
      <c r="D57" s="70">
        <f t="shared" ref="D57:D65" si="16">D104+D148+D192+D236+D280+D324</f>
        <v>5</v>
      </c>
      <c r="E57" s="70">
        <f t="shared" si="15"/>
        <v>1</v>
      </c>
      <c r="F57" s="70">
        <f t="shared" si="14"/>
        <v>0</v>
      </c>
      <c r="G57" s="70">
        <f t="shared" si="14"/>
        <v>0</v>
      </c>
      <c r="H57" s="70">
        <f t="shared" si="14"/>
        <v>0</v>
      </c>
      <c r="I57" s="70">
        <f t="shared" si="14"/>
        <v>0</v>
      </c>
      <c r="J57" s="70">
        <f t="shared" si="14"/>
        <v>0</v>
      </c>
      <c r="K57" s="70">
        <f t="shared" si="14"/>
        <v>0</v>
      </c>
      <c r="L57" s="70">
        <f t="shared" si="9"/>
        <v>56</v>
      </c>
      <c r="M57" s="70"/>
      <c r="O57" s="9"/>
      <c r="P57" s="74" t="s">
        <v>11</v>
      </c>
      <c r="Q57" s="70">
        <v>0</v>
      </c>
      <c r="R57" s="70">
        <v>0</v>
      </c>
      <c r="S57" s="70">
        <v>0</v>
      </c>
      <c r="T57" s="70">
        <v>11</v>
      </c>
      <c r="U57" s="70">
        <v>263</v>
      </c>
      <c r="V57" s="70">
        <v>4855</v>
      </c>
      <c r="W57" s="70">
        <v>2680</v>
      </c>
      <c r="X57" s="70">
        <v>10780</v>
      </c>
      <c r="Y57" s="70">
        <v>117</v>
      </c>
      <c r="Z57" s="70">
        <v>18706</v>
      </c>
      <c r="AA57" s="70"/>
      <c r="AC57" s="104"/>
      <c r="AD57" s="146" t="s">
        <v>47</v>
      </c>
      <c r="AE57" s="70">
        <v>0</v>
      </c>
      <c r="AF57" s="70">
        <v>0</v>
      </c>
      <c r="AG57" s="70">
        <v>0</v>
      </c>
      <c r="AH57" s="70">
        <v>0</v>
      </c>
      <c r="AI57" s="70">
        <v>1</v>
      </c>
      <c r="AJ57" s="70">
        <v>0</v>
      </c>
      <c r="AK57" s="70">
        <v>0</v>
      </c>
      <c r="AL57" s="70">
        <v>7</v>
      </c>
      <c r="AM57" s="70">
        <v>0</v>
      </c>
      <c r="AN57" s="70">
        <f t="shared" si="12"/>
        <v>8</v>
      </c>
      <c r="AR57" s="70"/>
      <c r="AS57" s="70"/>
      <c r="AT57" s="70"/>
      <c r="AU57" s="70"/>
      <c r="AV57" s="70"/>
      <c r="AW57" s="70"/>
      <c r="AX57" s="70"/>
      <c r="AY57" s="70"/>
      <c r="AZ57" s="70"/>
      <c r="BA57" s="70"/>
      <c r="BB57" s="70"/>
    </row>
    <row r="58" spans="1:54" x14ac:dyDescent="0.25">
      <c r="A58" s="62"/>
      <c r="B58" s="2" t="s">
        <v>52</v>
      </c>
      <c r="C58" s="70">
        <f t="shared" si="3"/>
        <v>0</v>
      </c>
      <c r="D58" s="70">
        <f t="shared" si="16"/>
        <v>0</v>
      </c>
      <c r="E58" s="70">
        <f t="shared" si="15"/>
        <v>0</v>
      </c>
      <c r="F58" s="70">
        <f t="shared" si="14"/>
        <v>0</v>
      </c>
      <c r="G58" s="70">
        <f t="shared" si="14"/>
        <v>0</v>
      </c>
      <c r="H58" s="70">
        <f t="shared" si="14"/>
        <v>0</v>
      </c>
      <c r="I58" s="70">
        <f t="shared" si="14"/>
        <v>0</v>
      </c>
      <c r="J58" s="70">
        <f t="shared" si="14"/>
        <v>0</v>
      </c>
      <c r="K58" s="70">
        <f t="shared" si="14"/>
        <v>0</v>
      </c>
      <c r="L58" s="70">
        <f t="shared" si="9"/>
        <v>0</v>
      </c>
      <c r="M58" s="70"/>
      <c r="O58" s="9"/>
      <c r="P58" s="74" t="s">
        <v>12</v>
      </c>
      <c r="Q58" s="70">
        <v>0</v>
      </c>
      <c r="R58" s="70">
        <v>0</v>
      </c>
      <c r="S58" s="70">
        <v>0</v>
      </c>
      <c r="T58" s="70">
        <v>0</v>
      </c>
      <c r="U58" s="70">
        <v>10</v>
      </c>
      <c r="V58" s="70">
        <v>137</v>
      </c>
      <c r="W58" s="70">
        <v>24</v>
      </c>
      <c r="X58" s="70">
        <v>26</v>
      </c>
      <c r="Y58" s="70">
        <v>5</v>
      </c>
      <c r="Z58" s="70">
        <v>202</v>
      </c>
      <c r="AA58" s="70"/>
      <c r="AC58" s="104"/>
      <c r="AD58" s="146" t="s">
        <v>13</v>
      </c>
      <c r="AE58" s="108">
        <v>0</v>
      </c>
      <c r="AF58" s="108">
        <v>0</v>
      </c>
      <c r="AG58" s="108">
        <v>0</v>
      </c>
      <c r="AH58" s="108">
        <v>0</v>
      </c>
      <c r="AI58" s="108">
        <v>0</v>
      </c>
      <c r="AJ58" s="108">
        <v>0</v>
      </c>
      <c r="AK58" s="108">
        <v>0</v>
      </c>
      <c r="AL58" s="108">
        <v>6</v>
      </c>
      <c r="AM58" s="108">
        <v>0</v>
      </c>
      <c r="AN58" s="70">
        <f t="shared" si="12"/>
        <v>6</v>
      </c>
      <c r="AR58" s="70"/>
      <c r="AS58" s="70"/>
      <c r="AT58" s="70"/>
      <c r="AU58" s="70"/>
      <c r="AV58" s="70"/>
      <c r="AW58" s="70"/>
      <c r="AX58" s="70"/>
      <c r="AY58" s="70"/>
      <c r="AZ58" s="70"/>
      <c r="BA58" s="70"/>
      <c r="BB58" s="70"/>
    </row>
    <row r="59" spans="1:54" x14ac:dyDescent="0.25">
      <c r="A59" s="62"/>
      <c r="B59" s="2" t="s">
        <v>53</v>
      </c>
      <c r="C59" s="70">
        <f t="shared" si="3"/>
        <v>0</v>
      </c>
      <c r="D59" s="70">
        <f t="shared" si="16"/>
        <v>0</v>
      </c>
      <c r="E59" s="70">
        <f t="shared" si="15"/>
        <v>0</v>
      </c>
      <c r="F59" s="70">
        <f t="shared" si="14"/>
        <v>0</v>
      </c>
      <c r="G59" s="70">
        <f t="shared" si="14"/>
        <v>0</v>
      </c>
      <c r="H59" s="70">
        <f t="shared" si="14"/>
        <v>0</v>
      </c>
      <c r="I59" s="70">
        <f t="shared" si="14"/>
        <v>0</v>
      </c>
      <c r="J59" s="70">
        <f t="shared" si="14"/>
        <v>0</v>
      </c>
      <c r="K59" s="70">
        <f t="shared" si="14"/>
        <v>0</v>
      </c>
      <c r="L59" s="70">
        <f t="shared" si="9"/>
        <v>0</v>
      </c>
      <c r="M59" s="70"/>
      <c r="O59" s="9"/>
      <c r="P59" s="74" t="s">
        <v>32</v>
      </c>
      <c r="Q59" s="70">
        <v>0</v>
      </c>
      <c r="R59" s="70">
        <v>0</v>
      </c>
      <c r="S59" s="70">
        <v>0</v>
      </c>
      <c r="T59" s="70">
        <v>0</v>
      </c>
      <c r="U59" s="70">
        <v>0</v>
      </c>
      <c r="V59" s="70">
        <v>0</v>
      </c>
      <c r="W59" s="70">
        <v>0</v>
      </c>
      <c r="X59" s="70">
        <v>13</v>
      </c>
      <c r="Y59" s="70">
        <v>1</v>
      </c>
      <c r="Z59" s="70">
        <v>14</v>
      </c>
      <c r="AA59" s="70"/>
      <c r="AC59" s="104"/>
      <c r="AD59" s="146" t="s">
        <v>41</v>
      </c>
      <c r="AE59" s="70">
        <v>0</v>
      </c>
      <c r="AF59" s="70">
        <v>0</v>
      </c>
      <c r="AG59" s="70">
        <v>0</v>
      </c>
      <c r="AH59" s="70">
        <v>0</v>
      </c>
      <c r="AI59" s="70">
        <v>0</v>
      </c>
      <c r="AJ59" s="70">
        <v>4</v>
      </c>
      <c r="AK59" s="70">
        <v>0</v>
      </c>
      <c r="AL59" s="70">
        <v>0</v>
      </c>
      <c r="AM59" s="70">
        <v>1</v>
      </c>
      <c r="AN59" s="70">
        <f t="shared" si="12"/>
        <v>5</v>
      </c>
      <c r="AR59" s="70"/>
      <c r="AS59" s="70"/>
      <c r="AT59" s="70"/>
      <c r="AU59" s="70"/>
      <c r="AV59" s="70"/>
      <c r="AW59" s="70"/>
      <c r="AX59" s="70"/>
      <c r="AY59" s="70"/>
      <c r="AZ59" s="70"/>
      <c r="BA59" s="70"/>
      <c r="BB59" s="70"/>
    </row>
    <row r="60" spans="1:54" x14ac:dyDescent="0.25">
      <c r="A60" s="62">
        <v>21</v>
      </c>
      <c r="B60" s="2" t="s">
        <v>15</v>
      </c>
      <c r="C60" s="70">
        <f t="shared" si="3"/>
        <v>0</v>
      </c>
      <c r="D60" s="70">
        <f t="shared" si="16"/>
        <v>0</v>
      </c>
      <c r="E60" s="70">
        <f t="shared" si="15"/>
        <v>0</v>
      </c>
      <c r="F60" s="70">
        <f t="shared" si="14"/>
        <v>3</v>
      </c>
      <c r="G60" s="70">
        <f t="shared" si="14"/>
        <v>4</v>
      </c>
      <c r="H60" s="70">
        <f t="shared" si="14"/>
        <v>84</v>
      </c>
      <c r="I60" s="70">
        <f t="shared" si="14"/>
        <v>24</v>
      </c>
      <c r="J60" s="70">
        <f t="shared" si="14"/>
        <v>43</v>
      </c>
      <c r="K60" s="70">
        <f t="shared" si="14"/>
        <v>1</v>
      </c>
      <c r="L60" s="70">
        <f t="shared" si="9"/>
        <v>159</v>
      </c>
      <c r="M60" s="70"/>
      <c r="O60" s="9"/>
      <c r="P60" s="74" t="s">
        <v>212</v>
      </c>
      <c r="Q60" s="70">
        <v>0</v>
      </c>
      <c r="R60" s="70">
        <v>0</v>
      </c>
      <c r="S60" s="70">
        <v>0</v>
      </c>
      <c r="T60" s="70">
        <v>0</v>
      </c>
      <c r="U60" s="70">
        <v>12</v>
      </c>
      <c r="V60" s="70">
        <v>1968</v>
      </c>
      <c r="W60" s="70">
        <v>7</v>
      </c>
      <c r="X60" s="70">
        <v>234</v>
      </c>
      <c r="Y60" s="70">
        <v>10</v>
      </c>
      <c r="Z60" s="70">
        <v>2231</v>
      </c>
      <c r="AA60" s="70"/>
      <c r="AC60" s="104"/>
      <c r="AD60" s="146" t="s">
        <v>10</v>
      </c>
      <c r="AE60" s="70">
        <v>0</v>
      </c>
      <c r="AF60" s="70">
        <v>0</v>
      </c>
      <c r="AG60" s="70">
        <v>0</v>
      </c>
      <c r="AH60" s="70">
        <v>0</v>
      </c>
      <c r="AI60" s="70">
        <v>0</v>
      </c>
      <c r="AJ60" s="70">
        <v>2</v>
      </c>
      <c r="AK60" s="70">
        <v>0</v>
      </c>
      <c r="AL60" s="70">
        <v>2</v>
      </c>
      <c r="AM60" s="70">
        <v>0</v>
      </c>
      <c r="AN60" s="70">
        <f t="shared" si="12"/>
        <v>4</v>
      </c>
      <c r="AR60" s="70"/>
      <c r="AS60" s="70"/>
      <c r="AT60" s="70"/>
      <c r="AU60" s="70"/>
      <c r="AV60" s="70"/>
      <c r="AW60" s="70"/>
      <c r="AX60" s="70"/>
      <c r="AY60" s="70"/>
      <c r="AZ60" s="70"/>
      <c r="BA60" s="70"/>
      <c r="BB60" s="70"/>
    </row>
    <row r="61" spans="1:54" x14ac:dyDescent="0.25">
      <c r="A61" s="62">
        <v>22</v>
      </c>
      <c r="B61" s="2" t="s">
        <v>54</v>
      </c>
      <c r="C61" s="70">
        <f t="shared" si="3"/>
        <v>0</v>
      </c>
      <c r="D61" s="70">
        <f t="shared" si="16"/>
        <v>0</v>
      </c>
      <c r="E61" s="70">
        <f t="shared" si="15"/>
        <v>0</v>
      </c>
      <c r="F61" s="70">
        <f t="shared" si="14"/>
        <v>0</v>
      </c>
      <c r="G61" s="70">
        <f t="shared" si="14"/>
        <v>0</v>
      </c>
      <c r="H61" s="70">
        <f t="shared" si="14"/>
        <v>0</v>
      </c>
      <c r="I61" s="70">
        <f t="shared" si="14"/>
        <v>2</v>
      </c>
      <c r="J61" s="70">
        <f t="shared" si="14"/>
        <v>13</v>
      </c>
      <c r="K61" s="70">
        <f t="shared" si="14"/>
        <v>0</v>
      </c>
      <c r="L61" s="70">
        <f t="shared" si="9"/>
        <v>15</v>
      </c>
      <c r="M61" s="70"/>
      <c r="O61" s="9"/>
      <c r="P61" s="74" t="s">
        <v>46</v>
      </c>
      <c r="Q61" s="70">
        <v>0</v>
      </c>
      <c r="R61" s="70">
        <v>0</v>
      </c>
      <c r="S61" s="70">
        <v>0</v>
      </c>
      <c r="T61" s="70">
        <v>0</v>
      </c>
      <c r="U61" s="70">
        <v>1</v>
      </c>
      <c r="V61" s="70">
        <v>1</v>
      </c>
      <c r="W61" s="70">
        <v>1</v>
      </c>
      <c r="X61" s="70">
        <v>0</v>
      </c>
      <c r="Y61" s="70">
        <v>0</v>
      </c>
      <c r="Z61" s="70">
        <v>3</v>
      </c>
      <c r="AA61" s="70"/>
      <c r="AC61" s="104"/>
      <c r="AD61" s="146" t="s">
        <v>4</v>
      </c>
      <c r="AE61" s="70">
        <v>0</v>
      </c>
      <c r="AF61" s="70">
        <v>0</v>
      </c>
      <c r="AG61" s="70">
        <v>0</v>
      </c>
      <c r="AH61" s="70">
        <v>1</v>
      </c>
      <c r="AI61" s="70">
        <v>0</v>
      </c>
      <c r="AJ61" s="70">
        <v>0</v>
      </c>
      <c r="AK61" s="70">
        <v>2</v>
      </c>
      <c r="AL61" s="70">
        <v>0</v>
      </c>
      <c r="AM61" s="70">
        <v>0</v>
      </c>
      <c r="AN61" s="70">
        <f t="shared" si="12"/>
        <v>3</v>
      </c>
      <c r="AR61" s="70"/>
      <c r="AS61" s="70"/>
      <c r="AT61" s="70"/>
      <c r="AU61" s="70"/>
      <c r="AV61" s="70"/>
      <c r="AW61" s="70"/>
      <c r="AX61" s="70"/>
      <c r="AY61" s="70"/>
      <c r="AZ61" s="70"/>
      <c r="BA61" s="70"/>
      <c r="BB61" s="70"/>
    </row>
    <row r="62" spans="1:54" x14ac:dyDescent="0.25">
      <c r="A62" s="62"/>
      <c r="B62" s="2" t="s">
        <v>47</v>
      </c>
      <c r="C62" s="70">
        <f t="shared" si="3"/>
        <v>0</v>
      </c>
      <c r="D62" s="70">
        <f t="shared" si="16"/>
        <v>0</v>
      </c>
      <c r="E62" s="70">
        <f t="shared" si="15"/>
        <v>0</v>
      </c>
      <c r="F62" s="70">
        <f t="shared" si="14"/>
        <v>0</v>
      </c>
      <c r="G62" s="70">
        <f t="shared" si="14"/>
        <v>6</v>
      </c>
      <c r="H62" s="70">
        <f t="shared" si="14"/>
        <v>4</v>
      </c>
      <c r="I62" s="70">
        <f t="shared" si="14"/>
        <v>41</v>
      </c>
      <c r="J62" s="70">
        <f t="shared" si="14"/>
        <v>7</v>
      </c>
      <c r="K62" s="70">
        <f t="shared" si="14"/>
        <v>0</v>
      </c>
      <c r="L62" s="70">
        <f t="shared" si="9"/>
        <v>58</v>
      </c>
      <c r="M62" s="70"/>
      <c r="O62" s="9"/>
      <c r="P62" s="74" t="s">
        <v>13</v>
      </c>
      <c r="Q62" s="70">
        <v>0</v>
      </c>
      <c r="R62" s="70">
        <v>0</v>
      </c>
      <c r="S62" s="70">
        <v>0</v>
      </c>
      <c r="T62" s="70">
        <v>0</v>
      </c>
      <c r="U62" s="70">
        <v>0</v>
      </c>
      <c r="V62" s="70">
        <v>0</v>
      </c>
      <c r="W62" s="70">
        <v>0</v>
      </c>
      <c r="X62" s="70">
        <v>6</v>
      </c>
      <c r="Y62" s="70">
        <v>0</v>
      </c>
      <c r="Z62" s="70">
        <v>6</v>
      </c>
      <c r="AA62" s="70"/>
      <c r="AC62" s="104"/>
      <c r="AD62" s="146" t="s">
        <v>46</v>
      </c>
      <c r="AE62" s="108">
        <v>0</v>
      </c>
      <c r="AF62" s="108">
        <v>0</v>
      </c>
      <c r="AG62" s="108">
        <v>0</v>
      </c>
      <c r="AH62" s="108">
        <v>0</v>
      </c>
      <c r="AI62" s="108">
        <v>1</v>
      </c>
      <c r="AJ62" s="108">
        <v>1</v>
      </c>
      <c r="AK62" s="108">
        <v>1</v>
      </c>
      <c r="AL62" s="108">
        <v>0</v>
      </c>
      <c r="AM62" s="108">
        <v>0</v>
      </c>
      <c r="AN62" s="70">
        <f t="shared" si="12"/>
        <v>3</v>
      </c>
      <c r="AR62" s="70"/>
      <c r="AS62" s="70"/>
      <c r="AT62" s="70"/>
      <c r="AU62" s="70"/>
      <c r="AV62" s="70"/>
      <c r="AW62" s="70"/>
      <c r="AX62" s="70"/>
      <c r="AY62" s="70"/>
      <c r="AZ62" s="70"/>
      <c r="BA62" s="70"/>
      <c r="BB62" s="70"/>
    </row>
    <row r="63" spans="1:54" x14ac:dyDescent="0.25">
      <c r="A63" s="62">
        <v>23</v>
      </c>
      <c r="B63" s="2" t="s">
        <v>16</v>
      </c>
      <c r="C63" s="70">
        <f t="shared" si="3"/>
        <v>0</v>
      </c>
      <c r="D63" s="70">
        <f t="shared" si="16"/>
        <v>0</v>
      </c>
      <c r="E63" s="70">
        <f t="shared" si="15"/>
        <v>0</v>
      </c>
      <c r="F63" s="70">
        <f t="shared" si="14"/>
        <v>0</v>
      </c>
      <c r="G63" s="70">
        <f t="shared" si="14"/>
        <v>0</v>
      </c>
      <c r="H63" s="70">
        <f t="shared" si="14"/>
        <v>0</v>
      </c>
      <c r="I63" s="70">
        <f t="shared" si="14"/>
        <v>0</v>
      </c>
      <c r="J63" s="70">
        <f t="shared" si="14"/>
        <v>1</v>
      </c>
      <c r="K63" s="70">
        <f t="shared" si="14"/>
        <v>0</v>
      </c>
      <c r="L63" s="70">
        <f t="shared" si="9"/>
        <v>1</v>
      </c>
      <c r="M63" s="70"/>
      <c r="O63" s="9"/>
      <c r="P63" s="74" t="s">
        <v>14</v>
      </c>
      <c r="Q63" s="70">
        <v>8</v>
      </c>
      <c r="R63" s="70">
        <v>2</v>
      </c>
      <c r="S63" s="70">
        <v>0</v>
      </c>
      <c r="T63" s="70">
        <v>38</v>
      </c>
      <c r="U63" s="70">
        <v>398</v>
      </c>
      <c r="V63" s="70">
        <v>966</v>
      </c>
      <c r="W63" s="70">
        <v>603</v>
      </c>
      <c r="X63" s="70">
        <v>258</v>
      </c>
      <c r="Y63" s="70">
        <v>1</v>
      </c>
      <c r="Z63" s="70">
        <v>2274</v>
      </c>
      <c r="AA63" s="70"/>
      <c r="AC63" s="104"/>
      <c r="AD63" s="146" t="s">
        <v>48</v>
      </c>
      <c r="AE63" s="70">
        <v>0</v>
      </c>
      <c r="AF63" s="70">
        <v>0</v>
      </c>
      <c r="AG63" s="70">
        <v>0</v>
      </c>
      <c r="AH63" s="70">
        <v>0</v>
      </c>
      <c r="AI63" s="70">
        <v>0</v>
      </c>
      <c r="AJ63" s="70">
        <v>0</v>
      </c>
      <c r="AK63" s="70">
        <v>0</v>
      </c>
      <c r="AL63" s="70">
        <v>0</v>
      </c>
      <c r="AM63" s="70">
        <v>2</v>
      </c>
      <c r="AN63" s="70">
        <f t="shared" si="12"/>
        <v>2</v>
      </c>
      <c r="AR63" s="70"/>
      <c r="AS63" s="70"/>
      <c r="AT63" s="70"/>
      <c r="AU63" s="70"/>
      <c r="AV63" s="70"/>
      <c r="AW63" s="70"/>
      <c r="AX63" s="70"/>
      <c r="AY63" s="70"/>
      <c r="AZ63" s="70"/>
      <c r="BA63" s="70"/>
      <c r="BB63" s="70"/>
    </row>
    <row r="64" spans="1:54" x14ac:dyDescent="0.25">
      <c r="A64" s="62"/>
      <c r="B64" s="2" t="s">
        <v>55</v>
      </c>
      <c r="C64" s="70">
        <f t="shared" si="3"/>
        <v>0</v>
      </c>
      <c r="D64" s="70">
        <f t="shared" si="16"/>
        <v>0</v>
      </c>
      <c r="E64" s="70">
        <f t="shared" si="15"/>
        <v>0</v>
      </c>
      <c r="F64" s="70">
        <f t="shared" ref="F64:K65" si="17">F111+F155+F199+F243+F287+F331</f>
        <v>0</v>
      </c>
      <c r="G64" s="70">
        <f t="shared" si="17"/>
        <v>0</v>
      </c>
      <c r="H64" s="70">
        <f t="shared" si="17"/>
        <v>0</v>
      </c>
      <c r="I64" s="70">
        <f t="shared" si="17"/>
        <v>0</v>
      </c>
      <c r="J64" s="70">
        <f t="shared" si="17"/>
        <v>0</v>
      </c>
      <c r="K64" s="70">
        <f t="shared" si="17"/>
        <v>0</v>
      </c>
      <c r="L64" s="70">
        <f t="shared" si="9"/>
        <v>0</v>
      </c>
      <c r="M64" s="70"/>
      <c r="O64" s="9"/>
      <c r="P64" s="74" t="s">
        <v>40</v>
      </c>
      <c r="Q64" s="70">
        <v>50</v>
      </c>
      <c r="R64" s="70">
        <v>5</v>
      </c>
      <c r="S64" s="70">
        <v>1</v>
      </c>
      <c r="T64" s="70">
        <v>0</v>
      </c>
      <c r="U64" s="70">
        <v>0</v>
      </c>
      <c r="V64" s="70">
        <v>0</v>
      </c>
      <c r="W64" s="70">
        <v>0</v>
      </c>
      <c r="X64" s="70">
        <v>0</v>
      </c>
      <c r="Y64" s="70">
        <v>0</v>
      </c>
      <c r="Z64" s="70">
        <v>56</v>
      </c>
      <c r="AA64" s="70"/>
      <c r="AC64" s="104"/>
      <c r="AD64" s="146" t="s">
        <v>51</v>
      </c>
      <c r="AE64" s="70">
        <v>0</v>
      </c>
      <c r="AF64" s="70">
        <v>0</v>
      </c>
      <c r="AG64" s="70">
        <v>0</v>
      </c>
      <c r="AH64" s="70">
        <v>0</v>
      </c>
      <c r="AI64" s="70">
        <v>0</v>
      </c>
      <c r="AJ64" s="70">
        <v>0</v>
      </c>
      <c r="AK64" s="70">
        <v>0</v>
      </c>
      <c r="AL64" s="70">
        <v>2</v>
      </c>
      <c r="AM64" s="70">
        <v>0</v>
      </c>
      <c r="AN64" s="70">
        <f t="shared" si="12"/>
        <v>2</v>
      </c>
      <c r="AR64" s="70"/>
      <c r="AS64" s="70"/>
      <c r="AT64" s="70"/>
      <c r="AU64" s="70"/>
      <c r="AV64" s="70"/>
      <c r="AW64" s="70"/>
      <c r="AX64" s="70"/>
      <c r="AY64" s="70"/>
      <c r="AZ64" s="70"/>
      <c r="BA64" s="70"/>
      <c r="BB64" s="70"/>
    </row>
    <row r="65" spans="1:77" x14ac:dyDescent="0.25">
      <c r="A65" s="62"/>
      <c r="B65" s="79" t="s">
        <v>17</v>
      </c>
      <c r="C65" s="70">
        <f t="shared" si="3"/>
        <v>0</v>
      </c>
      <c r="D65" s="70">
        <f t="shared" si="16"/>
        <v>0</v>
      </c>
      <c r="E65" s="70">
        <f t="shared" si="15"/>
        <v>0</v>
      </c>
      <c r="F65" s="70">
        <f t="shared" si="17"/>
        <v>0</v>
      </c>
      <c r="G65" s="70">
        <f t="shared" si="17"/>
        <v>0</v>
      </c>
      <c r="H65" s="70">
        <f t="shared" si="17"/>
        <v>0</v>
      </c>
      <c r="I65" s="70">
        <f t="shared" si="17"/>
        <v>0</v>
      </c>
      <c r="J65" s="70">
        <f t="shared" si="17"/>
        <v>0</v>
      </c>
      <c r="K65" s="70">
        <f t="shared" si="17"/>
        <v>0</v>
      </c>
      <c r="L65" s="108">
        <f t="shared" si="9"/>
        <v>0</v>
      </c>
      <c r="M65" s="70"/>
      <c r="O65" s="9"/>
      <c r="P65" s="74" t="s">
        <v>15</v>
      </c>
      <c r="Q65" s="70">
        <v>0</v>
      </c>
      <c r="R65" s="70">
        <v>0</v>
      </c>
      <c r="S65" s="70">
        <v>0</v>
      </c>
      <c r="T65" s="70">
        <v>3</v>
      </c>
      <c r="U65" s="70">
        <v>4</v>
      </c>
      <c r="V65" s="70">
        <v>69</v>
      </c>
      <c r="W65" s="70">
        <v>24</v>
      </c>
      <c r="X65" s="70">
        <v>40</v>
      </c>
      <c r="Y65" s="70">
        <v>1</v>
      </c>
      <c r="Z65" s="70">
        <v>141</v>
      </c>
      <c r="AA65" s="70"/>
      <c r="AC65" s="104"/>
      <c r="AD65" s="299" t="s">
        <v>24</v>
      </c>
      <c r="AE65" s="300">
        <f>SUM(AE42:AE64)</f>
        <v>58</v>
      </c>
      <c r="AF65" s="300">
        <f t="shared" ref="AF65:AN65" si="18">SUM(AF42:AF64)</f>
        <v>9</v>
      </c>
      <c r="AG65" s="300">
        <f t="shared" si="18"/>
        <v>15</v>
      </c>
      <c r="AH65" s="300">
        <f t="shared" si="18"/>
        <v>94</v>
      </c>
      <c r="AI65" s="300">
        <f t="shared" si="18"/>
        <v>794</v>
      </c>
      <c r="AJ65" s="300">
        <f t="shared" si="18"/>
        <v>8102</v>
      </c>
      <c r="AK65" s="300">
        <f t="shared" si="18"/>
        <v>3405</v>
      </c>
      <c r="AL65" s="300">
        <f t="shared" si="18"/>
        <v>11455</v>
      </c>
      <c r="AM65" s="300">
        <f t="shared" si="18"/>
        <v>186</v>
      </c>
      <c r="AN65" s="300">
        <f t="shared" si="18"/>
        <v>24118</v>
      </c>
      <c r="AO65" s="11">
        <f>SUM(AE65:AM65)</f>
        <v>24118</v>
      </c>
      <c r="AR65" s="70"/>
      <c r="AS65" s="70"/>
      <c r="AT65" s="70"/>
      <c r="AU65" s="70"/>
      <c r="AV65" s="70"/>
      <c r="AW65" s="70"/>
      <c r="AX65" s="70"/>
      <c r="AY65" s="70"/>
      <c r="AZ65" s="70"/>
      <c r="BA65" s="70"/>
      <c r="BB65" s="70"/>
    </row>
    <row r="66" spans="1:77" x14ac:dyDescent="0.25">
      <c r="A66" s="62"/>
      <c r="B66" s="205" t="s">
        <v>24</v>
      </c>
      <c r="C66" s="206">
        <f t="shared" ref="C66:K66" si="19">SUM(C30:C65)</f>
        <v>58</v>
      </c>
      <c r="D66" s="206">
        <f t="shared" si="19"/>
        <v>10</v>
      </c>
      <c r="E66" s="206">
        <f t="shared" si="19"/>
        <v>21</v>
      </c>
      <c r="F66" s="206">
        <f t="shared" si="19"/>
        <v>138</v>
      </c>
      <c r="G66" s="206">
        <f t="shared" si="19"/>
        <v>885</v>
      </c>
      <c r="H66" s="206">
        <f t="shared" si="19"/>
        <v>8973</v>
      </c>
      <c r="I66" s="206">
        <f t="shared" si="19"/>
        <v>3592</v>
      </c>
      <c r="J66" s="206">
        <f t="shared" si="19"/>
        <v>11567</v>
      </c>
      <c r="K66" s="206">
        <f t="shared" si="19"/>
        <v>272</v>
      </c>
      <c r="L66" s="206">
        <f>SUM(C66:K66)</f>
        <v>25516</v>
      </c>
      <c r="M66" s="206">
        <f>SUM(L30:L65)</f>
        <v>25516</v>
      </c>
      <c r="O66" s="9"/>
      <c r="P66" s="74" t="s">
        <v>47</v>
      </c>
      <c r="Q66" s="70">
        <v>0</v>
      </c>
      <c r="R66" s="70">
        <v>0</v>
      </c>
      <c r="S66" s="70">
        <v>0</v>
      </c>
      <c r="T66" s="70">
        <v>0</v>
      </c>
      <c r="U66" s="70">
        <v>1</v>
      </c>
      <c r="V66" s="70">
        <v>0</v>
      </c>
      <c r="W66" s="70">
        <v>0</v>
      </c>
      <c r="X66" s="70">
        <v>7</v>
      </c>
      <c r="Y66" s="70">
        <v>0</v>
      </c>
      <c r="Z66" s="70">
        <v>8</v>
      </c>
      <c r="AA66" s="70"/>
      <c r="AC66" s="233"/>
      <c r="AF66" s="70"/>
      <c r="AG66" s="70"/>
      <c r="AH66" s="70"/>
      <c r="AI66" s="70"/>
      <c r="AJ66" s="70"/>
      <c r="AK66" s="70"/>
      <c r="AL66" s="70"/>
      <c r="AM66" s="70"/>
      <c r="AN66" s="70"/>
      <c r="AR66" s="70"/>
      <c r="AS66" s="70"/>
      <c r="AT66" s="70"/>
      <c r="AU66" s="70"/>
      <c r="AV66" s="70"/>
      <c r="AW66" s="70"/>
      <c r="AX66" s="70"/>
      <c r="AY66" s="70"/>
      <c r="AZ66" s="70"/>
      <c r="BA66" s="70"/>
      <c r="BB66" s="70"/>
    </row>
    <row r="67" spans="1:77" x14ac:dyDescent="0.25">
      <c r="A67" s="62"/>
      <c r="B67" s="74"/>
      <c r="C67" s="11"/>
      <c r="D67" s="11"/>
      <c r="E67" s="11"/>
      <c r="F67" s="11"/>
      <c r="G67" s="11"/>
      <c r="H67" s="11"/>
      <c r="I67" s="11"/>
      <c r="J67" s="11"/>
      <c r="K67" s="11"/>
      <c r="L67" s="11"/>
      <c r="O67" s="9"/>
      <c r="P67" s="301" t="s">
        <v>24</v>
      </c>
      <c r="Q67" s="302">
        <v>58</v>
      </c>
      <c r="R67" s="302">
        <v>9</v>
      </c>
      <c r="S67" s="302">
        <v>15</v>
      </c>
      <c r="T67" s="302">
        <v>94</v>
      </c>
      <c r="U67" s="302">
        <v>794</v>
      </c>
      <c r="V67" s="302">
        <v>8102</v>
      </c>
      <c r="W67" s="302">
        <v>3405</v>
      </c>
      <c r="X67" s="302">
        <v>11455</v>
      </c>
      <c r="Y67" s="302">
        <v>186</v>
      </c>
      <c r="Z67" s="302">
        <f>SUM(Z44:Z66)</f>
        <v>24118</v>
      </c>
      <c r="AA67" s="70">
        <f>SUM(Q67:Y67)</f>
        <v>24118</v>
      </c>
      <c r="AE67" s="70"/>
      <c r="AF67" s="70"/>
      <c r="AG67" s="70"/>
      <c r="AH67" s="70"/>
      <c r="AI67" s="70"/>
      <c r="AJ67" s="70"/>
      <c r="AK67" s="70"/>
      <c r="AL67" s="70"/>
      <c r="AM67" s="70"/>
      <c r="AN67" s="70"/>
      <c r="AR67" s="70"/>
      <c r="AS67" s="70"/>
      <c r="AT67" s="70"/>
      <c r="AU67" s="70"/>
      <c r="AV67" s="70"/>
      <c r="AW67" s="70"/>
      <c r="AX67" s="70"/>
      <c r="AY67" s="70"/>
      <c r="AZ67" s="70"/>
      <c r="BA67" s="70"/>
      <c r="BB67" s="70"/>
    </row>
    <row r="68" spans="1:77" x14ac:dyDescent="0.25">
      <c r="A68" s="62"/>
      <c r="B68" s="74" t="s">
        <v>302</v>
      </c>
      <c r="C68" s="11"/>
      <c r="D68" s="11"/>
      <c r="E68" s="11"/>
      <c r="F68" s="11"/>
      <c r="G68" s="11"/>
      <c r="H68" s="11"/>
      <c r="I68" s="11"/>
      <c r="J68" s="11"/>
      <c r="K68" s="11"/>
      <c r="L68" s="11">
        <f>M113+M157+M201+M245+M289+M333</f>
        <v>26437</v>
      </c>
      <c r="O68" s="9"/>
      <c r="R68" s="70"/>
      <c r="S68" s="70"/>
      <c r="T68" s="70"/>
      <c r="U68" s="70"/>
      <c r="V68" s="70"/>
      <c r="W68" s="70"/>
      <c r="X68" s="70"/>
      <c r="Y68" s="70"/>
      <c r="Z68" s="70"/>
      <c r="AE68" s="70"/>
      <c r="AF68" s="70"/>
      <c r="AG68" s="70"/>
      <c r="AH68" s="70"/>
      <c r="AI68" s="70"/>
      <c r="AJ68" s="70"/>
      <c r="AK68" s="70"/>
      <c r="AL68" s="70"/>
      <c r="AM68" s="70"/>
      <c r="AN68" s="70"/>
      <c r="AR68" s="70"/>
      <c r="AS68" s="70"/>
      <c r="AT68" s="70"/>
      <c r="AU68" s="70"/>
      <c r="AV68" s="70"/>
      <c r="AW68" s="70"/>
      <c r="AX68" s="70"/>
      <c r="AY68" s="70"/>
      <c r="AZ68" s="70"/>
      <c r="BA68" s="70"/>
      <c r="BB68" s="70"/>
    </row>
    <row r="69" spans="1:77" x14ac:dyDescent="0.25">
      <c r="A69" s="62"/>
      <c r="B69" s="74" t="s">
        <v>303</v>
      </c>
      <c r="C69">
        <v>40</v>
      </c>
      <c r="F69">
        <f>3+11</f>
        <v>14</v>
      </c>
      <c r="H69">
        <v>2</v>
      </c>
      <c r="I69">
        <v>760</v>
      </c>
      <c r="J69">
        <v>105</v>
      </c>
      <c r="L69" s="70">
        <f>SUM(C69:K69)</f>
        <v>921</v>
      </c>
      <c r="O69" s="9"/>
      <c r="R69" s="70"/>
      <c r="S69" s="70"/>
      <c r="T69" s="70"/>
      <c r="U69" s="70"/>
      <c r="V69" s="70"/>
      <c r="W69" s="70"/>
      <c r="X69" s="70"/>
      <c r="Y69" s="70"/>
      <c r="Z69" s="70"/>
      <c r="AR69" s="70"/>
      <c r="AS69" s="70"/>
      <c r="AT69" s="70"/>
      <c r="AU69" s="70"/>
      <c r="AV69" s="70"/>
      <c r="AW69" s="70"/>
      <c r="AX69" s="70"/>
      <c r="AY69" s="70"/>
      <c r="AZ69" s="70"/>
      <c r="BA69" s="70"/>
      <c r="BB69" s="70"/>
    </row>
    <row r="70" spans="1:77" x14ac:dyDescent="0.25">
      <c r="A70" s="62"/>
      <c r="B70" s="74" t="s">
        <v>301</v>
      </c>
      <c r="L70" s="11">
        <f>L68-L69</f>
        <v>25516</v>
      </c>
      <c r="O70" s="9"/>
      <c r="R70" s="70"/>
      <c r="S70" s="70"/>
      <c r="T70" s="70"/>
      <c r="U70" s="70"/>
      <c r="V70" s="70"/>
      <c r="W70" s="70"/>
      <c r="X70" s="70"/>
      <c r="Y70" s="70"/>
      <c r="Z70" s="70"/>
      <c r="AD70" s="1" t="s">
        <v>266</v>
      </c>
      <c r="BB70" s="70"/>
    </row>
    <row r="71" spans="1:77" x14ac:dyDescent="0.25">
      <c r="A71" s="62"/>
      <c r="L71" s="11"/>
      <c r="AD71" s="1" t="s">
        <v>27</v>
      </c>
      <c r="BY71" s="11"/>
    </row>
    <row r="72" spans="1:77" x14ac:dyDescent="0.25">
      <c r="A72" s="62"/>
      <c r="B72" s="1" t="s">
        <v>266</v>
      </c>
      <c r="C72" s="1"/>
      <c r="L72" s="11"/>
      <c r="AB72" s="11"/>
      <c r="AD72" s="1" t="s">
        <v>62</v>
      </c>
      <c r="AR72" s="70"/>
      <c r="AS72" s="70"/>
      <c r="AT72" s="70"/>
      <c r="AU72" s="70"/>
      <c r="AV72" s="70"/>
      <c r="AW72" s="70"/>
      <c r="AX72" s="70"/>
      <c r="AY72" s="70"/>
      <c r="AZ72" s="70"/>
      <c r="BA72" s="70"/>
      <c r="BB72" s="70"/>
    </row>
    <row r="73" spans="1:77" ht="15.75" x14ac:dyDescent="0.25">
      <c r="A73" s="62"/>
      <c r="B73" s="1" t="s">
        <v>22</v>
      </c>
      <c r="C73" s="224"/>
      <c r="D73" s="225"/>
      <c r="E73" s="225"/>
      <c r="F73" s="225"/>
      <c r="G73" s="225"/>
      <c r="H73" s="225"/>
      <c r="I73" s="225"/>
      <c r="J73" s="225"/>
      <c r="K73" s="225"/>
      <c r="AE73" s="1" t="s">
        <v>20</v>
      </c>
      <c r="AI73" s="1" t="s">
        <v>21</v>
      </c>
      <c r="AR73" s="70"/>
      <c r="AS73" s="70"/>
      <c r="AT73" s="70"/>
      <c r="AU73" s="70"/>
      <c r="AV73" s="70"/>
      <c r="AW73" s="70"/>
      <c r="AX73" s="70"/>
      <c r="AY73" s="70"/>
      <c r="AZ73" s="70"/>
      <c r="BA73" s="70"/>
      <c r="BB73" s="70"/>
    </row>
    <row r="74" spans="1:77" x14ac:dyDescent="0.25">
      <c r="A74" s="62"/>
      <c r="B74" t="s">
        <v>30</v>
      </c>
      <c r="N74" s="23"/>
      <c r="AC74" s="20"/>
      <c r="AD74" s="229" t="s">
        <v>19</v>
      </c>
      <c r="AE74" s="4">
        <v>12</v>
      </c>
      <c r="AF74" s="75">
        <v>17</v>
      </c>
      <c r="AG74" s="75">
        <v>22</v>
      </c>
      <c r="AH74" s="75">
        <v>27</v>
      </c>
      <c r="AI74" s="75">
        <v>2</v>
      </c>
      <c r="AJ74" s="75">
        <v>7</v>
      </c>
      <c r="AK74" s="75">
        <v>12</v>
      </c>
      <c r="AL74" s="75">
        <v>17</v>
      </c>
      <c r="AM74" s="75">
        <v>22</v>
      </c>
      <c r="AN74" s="7" t="s">
        <v>24</v>
      </c>
      <c r="AR74" s="70"/>
      <c r="AS74" s="70"/>
      <c r="AT74" s="70"/>
      <c r="AU74" s="70"/>
      <c r="AV74" s="70"/>
      <c r="AW74" s="70"/>
      <c r="AX74" s="70"/>
      <c r="AY74" s="70"/>
      <c r="AZ74" s="70"/>
      <c r="BA74" s="70"/>
      <c r="BB74" s="70"/>
    </row>
    <row r="75" spans="1:77" x14ac:dyDescent="0.25">
      <c r="C75" s="1" t="s">
        <v>20</v>
      </c>
      <c r="G75" s="1" t="s">
        <v>21</v>
      </c>
      <c r="N75" s="11"/>
      <c r="AC75" s="62"/>
      <c r="AD75" s="146" t="s">
        <v>11</v>
      </c>
      <c r="AE75" s="70"/>
      <c r="AF75" s="70"/>
      <c r="AG75" s="70"/>
      <c r="AH75" s="70"/>
      <c r="AI75" s="70">
        <v>43</v>
      </c>
      <c r="AJ75" s="70">
        <v>608</v>
      </c>
      <c r="AK75" s="70">
        <v>85</v>
      </c>
      <c r="AL75" s="70"/>
      <c r="AM75" s="70">
        <v>49</v>
      </c>
      <c r="AN75" s="70">
        <v>785</v>
      </c>
      <c r="AR75" s="70"/>
      <c r="AS75" s="70"/>
      <c r="AT75" s="70"/>
      <c r="AU75" s="70"/>
      <c r="AV75" s="70"/>
      <c r="AW75" s="70"/>
      <c r="AX75" s="70"/>
      <c r="AY75" s="70"/>
      <c r="AZ75" s="70"/>
      <c r="BA75" s="70"/>
      <c r="BB75" s="70"/>
    </row>
    <row r="76" spans="1:77" x14ac:dyDescent="0.25">
      <c r="A76" s="177" t="s">
        <v>216</v>
      </c>
      <c r="B76" s="19" t="s">
        <v>19</v>
      </c>
      <c r="C76" s="4">
        <v>12</v>
      </c>
      <c r="D76" s="4">
        <v>17</v>
      </c>
      <c r="E76" s="4">
        <v>22</v>
      </c>
      <c r="F76" s="4">
        <v>27</v>
      </c>
      <c r="G76" s="4">
        <v>2</v>
      </c>
      <c r="H76" s="4">
        <v>7</v>
      </c>
      <c r="I76" s="4">
        <v>12</v>
      </c>
      <c r="J76" s="4">
        <v>17</v>
      </c>
      <c r="K76" s="4">
        <v>22</v>
      </c>
      <c r="L76" s="7" t="s">
        <v>24</v>
      </c>
      <c r="N76" s="23"/>
      <c r="AC76" s="62"/>
      <c r="AD76" s="146" t="s">
        <v>212</v>
      </c>
      <c r="AE76" s="70"/>
      <c r="AF76" s="70"/>
      <c r="AG76" s="70"/>
      <c r="AH76" s="70"/>
      <c r="AI76" s="70">
        <v>5</v>
      </c>
      <c r="AJ76" s="70">
        <v>12</v>
      </c>
      <c r="AK76" s="70">
        <v>1</v>
      </c>
      <c r="AL76" s="70">
        <v>46</v>
      </c>
      <c r="AM76" s="70">
        <v>19</v>
      </c>
      <c r="AN76" s="70">
        <v>83</v>
      </c>
      <c r="AR76" s="70"/>
      <c r="AS76" s="70"/>
      <c r="AT76" s="70"/>
      <c r="AU76" s="70"/>
      <c r="AV76" s="70"/>
      <c r="AW76" s="70"/>
      <c r="AX76" s="70"/>
      <c r="AY76" s="70"/>
      <c r="AZ76" s="70"/>
      <c r="BA76" s="70"/>
      <c r="BB76" s="70"/>
    </row>
    <row r="77" spans="1:77" x14ac:dyDescent="0.25">
      <c r="A77" s="62">
        <v>1</v>
      </c>
      <c r="B77" s="2" t="s">
        <v>1</v>
      </c>
      <c r="C77" s="70"/>
      <c r="D77" s="70"/>
      <c r="E77" s="70"/>
      <c r="F77" s="70">
        <v>2</v>
      </c>
      <c r="G77" s="70"/>
      <c r="H77" s="70">
        <v>6</v>
      </c>
      <c r="I77" s="70">
        <v>26</v>
      </c>
      <c r="J77" s="70">
        <v>4</v>
      </c>
      <c r="K77" s="70">
        <v>5</v>
      </c>
      <c r="L77" s="70">
        <f>SUM(C77:K77)</f>
        <v>43</v>
      </c>
      <c r="M77" s="70"/>
      <c r="N77" s="11"/>
      <c r="AB77" s="11"/>
      <c r="AC77" s="62"/>
      <c r="AD77" s="146" t="s">
        <v>14</v>
      </c>
      <c r="AE77" s="70"/>
      <c r="AF77" s="70"/>
      <c r="AG77" s="70"/>
      <c r="AH77" s="70">
        <v>1</v>
      </c>
      <c r="AI77" s="70">
        <v>20</v>
      </c>
      <c r="AJ77" s="70">
        <v>55</v>
      </c>
      <c r="AK77" s="70"/>
      <c r="AL77" s="70"/>
      <c r="AM77" s="70"/>
      <c r="AN77" s="70">
        <v>76</v>
      </c>
      <c r="AR77" s="70"/>
      <c r="AS77" s="70"/>
      <c r="AT77" s="70"/>
      <c r="AU77" s="70"/>
      <c r="AV77" s="70"/>
      <c r="AW77" s="70"/>
      <c r="AX77" s="70"/>
      <c r="AY77" s="70"/>
      <c r="AZ77" s="70"/>
      <c r="BA77" s="70"/>
      <c r="BB77" s="70"/>
    </row>
    <row r="78" spans="1:77" x14ac:dyDescent="0.25">
      <c r="A78" s="62"/>
      <c r="B78" s="2" t="s">
        <v>49</v>
      </c>
      <c r="C78" s="70"/>
      <c r="D78" s="70"/>
      <c r="E78" s="70"/>
      <c r="F78" s="70"/>
      <c r="G78" s="70"/>
      <c r="H78" s="70"/>
      <c r="I78" s="70"/>
      <c r="J78" s="70"/>
      <c r="K78" s="70"/>
      <c r="L78" s="70">
        <f t="shared" ref="L78:L81" si="20">SUM(C78:K78)</f>
        <v>0</v>
      </c>
      <c r="M78" s="70"/>
      <c r="AC78" s="62"/>
      <c r="AD78" s="146" t="s">
        <v>12</v>
      </c>
      <c r="AE78" s="70"/>
      <c r="AF78" s="70"/>
      <c r="AG78" s="70"/>
      <c r="AH78" s="70"/>
      <c r="AI78" s="70">
        <v>6</v>
      </c>
      <c r="AJ78" s="70">
        <v>9</v>
      </c>
      <c r="AK78" s="70">
        <v>36</v>
      </c>
      <c r="AL78" s="70">
        <v>15</v>
      </c>
      <c r="AM78" s="70"/>
      <c r="AN78" s="70">
        <v>66</v>
      </c>
      <c r="AR78" s="70"/>
      <c r="AS78" s="70"/>
      <c r="AT78" s="70"/>
      <c r="AU78" s="70"/>
      <c r="AV78" s="70"/>
      <c r="AW78" s="70"/>
      <c r="AX78" s="70"/>
      <c r="AY78" s="70"/>
      <c r="AZ78" s="70"/>
      <c r="BA78" s="70"/>
      <c r="BB78" s="70"/>
    </row>
    <row r="79" spans="1:77" ht="15.75" x14ac:dyDescent="0.25">
      <c r="A79" s="62"/>
      <c r="B79" s="2" t="s">
        <v>45</v>
      </c>
      <c r="C79" s="70"/>
      <c r="D79" s="70"/>
      <c r="E79" s="259"/>
      <c r="F79" s="70"/>
      <c r="G79" s="70"/>
      <c r="H79" s="70"/>
      <c r="I79" s="70"/>
      <c r="J79" s="70"/>
      <c r="K79" s="70"/>
      <c r="L79" s="70">
        <f t="shared" si="20"/>
        <v>0</v>
      </c>
      <c r="M79" s="70"/>
      <c r="AC79" s="62"/>
      <c r="AD79" s="146" t="s">
        <v>3</v>
      </c>
      <c r="AE79" s="70"/>
      <c r="AF79" s="70">
        <v>1</v>
      </c>
      <c r="AG79" s="70">
        <v>4</v>
      </c>
      <c r="AH79" s="70">
        <v>23</v>
      </c>
      <c r="AI79" s="70">
        <v>8</v>
      </c>
      <c r="AJ79" s="70">
        <v>9</v>
      </c>
      <c r="AK79" s="70">
        <v>7</v>
      </c>
      <c r="AL79" s="70">
        <v>9</v>
      </c>
      <c r="AM79" s="70">
        <v>4</v>
      </c>
      <c r="AN79" s="70">
        <v>65</v>
      </c>
      <c r="AR79" s="70"/>
      <c r="AS79" s="70"/>
      <c r="AT79" s="70"/>
      <c r="AU79" s="70"/>
      <c r="AV79" s="70"/>
      <c r="AW79" s="70"/>
      <c r="AX79" s="70"/>
      <c r="AY79" s="70"/>
      <c r="AZ79" s="70"/>
      <c r="BA79" s="70"/>
      <c r="BB79" s="70"/>
    </row>
    <row r="80" spans="1:77" ht="15.75" x14ac:dyDescent="0.25">
      <c r="A80" s="62"/>
      <c r="B80" s="2" t="s">
        <v>41</v>
      </c>
      <c r="C80" s="70"/>
      <c r="D80" s="70"/>
      <c r="E80" s="259"/>
      <c r="F80" s="70"/>
      <c r="G80" s="70"/>
      <c r="H80" s="70"/>
      <c r="I80" s="70"/>
      <c r="J80" s="70"/>
      <c r="K80" s="70">
        <v>1</v>
      </c>
      <c r="L80" s="70">
        <f t="shared" si="20"/>
        <v>1</v>
      </c>
      <c r="M80" s="70"/>
      <c r="AC80" s="62"/>
      <c r="AD80" s="146" t="s">
        <v>47</v>
      </c>
      <c r="AE80" s="70"/>
      <c r="AF80" s="70"/>
      <c r="AG80" s="70"/>
      <c r="AH80" s="70"/>
      <c r="AI80" s="70">
        <v>5</v>
      </c>
      <c r="AJ80" s="70">
        <v>4</v>
      </c>
      <c r="AK80" s="70">
        <v>41</v>
      </c>
      <c r="AL80" s="70"/>
      <c r="AM80" s="70"/>
      <c r="AN80" s="70">
        <v>50</v>
      </c>
      <c r="AR80" s="70"/>
      <c r="AS80" s="70"/>
      <c r="AT80" s="70"/>
      <c r="AU80" s="70"/>
      <c r="AV80" s="70"/>
      <c r="AW80" s="70"/>
      <c r="AX80" s="70"/>
      <c r="AY80" s="70"/>
      <c r="AZ80" s="70"/>
      <c r="BA80" s="70"/>
      <c r="BB80" s="70"/>
    </row>
    <row r="81" spans="1:54" ht="15.75" x14ac:dyDescent="0.25">
      <c r="A81" s="62">
        <v>2</v>
      </c>
      <c r="B81" s="2" t="s">
        <v>2</v>
      </c>
      <c r="C81" s="70"/>
      <c r="D81" s="70">
        <v>2</v>
      </c>
      <c r="E81" s="259">
        <v>14</v>
      </c>
      <c r="F81" s="70">
        <v>16</v>
      </c>
      <c r="G81" s="70">
        <v>20</v>
      </c>
      <c r="H81" s="70">
        <v>11</v>
      </c>
      <c r="I81" s="70"/>
      <c r="J81" s="70">
        <v>1</v>
      </c>
      <c r="K81" s="70">
        <v>5</v>
      </c>
      <c r="L81" s="70">
        <f t="shared" si="20"/>
        <v>69</v>
      </c>
      <c r="M81" s="70"/>
      <c r="AC81" s="62"/>
      <c r="AD81" s="146" t="s">
        <v>1</v>
      </c>
      <c r="AE81" s="70"/>
      <c r="AF81" s="70"/>
      <c r="AG81" s="70"/>
      <c r="AH81" s="70"/>
      <c r="AI81" s="70"/>
      <c r="AJ81" s="70">
        <v>1</v>
      </c>
      <c r="AK81" s="70">
        <v>13</v>
      </c>
      <c r="AL81" s="70">
        <v>11</v>
      </c>
      <c r="AM81" s="70">
        <v>4</v>
      </c>
      <c r="AN81" s="70">
        <v>29</v>
      </c>
      <c r="AR81" s="70"/>
      <c r="AS81" s="70"/>
      <c r="AT81" s="70"/>
      <c r="AU81" s="70"/>
      <c r="AV81" s="70"/>
      <c r="AW81" s="70"/>
      <c r="AX81" s="70"/>
      <c r="AY81" s="70"/>
      <c r="AZ81" s="70"/>
      <c r="BA81" s="70"/>
      <c r="BB81" s="70"/>
    </row>
    <row r="82" spans="1:54" x14ac:dyDescent="0.25">
      <c r="A82" s="62"/>
      <c r="B82" s="74" t="s">
        <v>237</v>
      </c>
      <c r="C82" s="70"/>
      <c r="D82" s="70"/>
      <c r="E82" s="70"/>
      <c r="F82" s="70"/>
      <c r="G82" s="70"/>
      <c r="H82" s="70"/>
      <c r="I82" s="70"/>
      <c r="J82" s="70"/>
      <c r="K82" s="70"/>
      <c r="L82" s="70"/>
      <c r="M82" s="70"/>
      <c r="AC82" s="62"/>
      <c r="AD82" s="146" t="s">
        <v>15</v>
      </c>
      <c r="AE82" s="70"/>
      <c r="AF82" s="70"/>
      <c r="AG82" s="70"/>
      <c r="AH82" s="70"/>
      <c r="AI82" s="70"/>
      <c r="AJ82" s="70">
        <v>15</v>
      </c>
      <c r="AK82" s="70"/>
      <c r="AL82" s="70">
        <v>3</v>
      </c>
      <c r="AM82" s="70"/>
      <c r="AN82" s="70">
        <v>18</v>
      </c>
      <c r="AR82" s="70"/>
      <c r="AS82" s="70"/>
      <c r="AT82" s="70"/>
      <c r="AU82" s="70"/>
      <c r="AV82" s="70"/>
      <c r="AW82" s="70"/>
      <c r="AX82" s="70"/>
      <c r="AY82" s="70"/>
      <c r="AZ82" s="70"/>
      <c r="BA82" s="70"/>
      <c r="BB82" s="70"/>
    </row>
    <row r="83" spans="1:54" ht="15.75" x14ac:dyDescent="0.25">
      <c r="B83" s="2" t="s">
        <v>43</v>
      </c>
      <c r="C83" s="70"/>
      <c r="D83" s="70"/>
      <c r="E83" s="259"/>
      <c r="F83" s="70"/>
      <c r="G83" s="70"/>
      <c r="H83" s="70"/>
      <c r="I83" s="70"/>
      <c r="J83" s="70"/>
      <c r="K83" s="70"/>
      <c r="L83" s="70">
        <f t="shared" ref="L83:L112" si="21">SUM(C83:K83)</f>
        <v>0</v>
      </c>
      <c r="M83" s="70"/>
      <c r="AC83" s="62"/>
      <c r="AD83" s="146" t="s">
        <v>7</v>
      </c>
      <c r="AE83" s="70"/>
      <c r="AF83" s="70"/>
      <c r="AG83" s="70"/>
      <c r="AH83" s="70"/>
      <c r="AI83" s="70"/>
      <c r="AJ83" s="70"/>
      <c r="AK83" s="70">
        <v>1</v>
      </c>
      <c r="AL83" s="70">
        <v>4</v>
      </c>
      <c r="AM83" s="70">
        <v>10</v>
      </c>
      <c r="AN83" s="70">
        <v>15</v>
      </c>
      <c r="AR83" s="70"/>
      <c r="AS83" s="70"/>
      <c r="AT83" s="70"/>
      <c r="AU83" s="70"/>
      <c r="AV83" s="70"/>
      <c r="AW83" s="70"/>
      <c r="AX83" s="70"/>
      <c r="AY83" s="70"/>
      <c r="AZ83" s="70"/>
      <c r="BA83" s="70"/>
      <c r="BB83" s="70"/>
    </row>
    <row r="84" spans="1:54" x14ac:dyDescent="0.25">
      <c r="A84" s="62">
        <v>3</v>
      </c>
      <c r="B84" s="2" t="s">
        <v>3</v>
      </c>
      <c r="C84" s="70"/>
      <c r="D84" s="70"/>
      <c r="E84" s="70"/>
      <c r="F84" s="70">
        <v>2</v>
      </c>
      <c r="G84" s="70"/>
      <c r="H84" s="70">
        <v>1</v>
      </c>
      <c r="I84" s="70"/>
      <c r="J84" s="70">
        <v>2</v>
      </c>
      <c r="K84" s="70"/>
      <c r="L84" s="70">
        <f t="shared" si="21"/>
        <v>5</v>
      </c>
      <c r="M84" s="70"/>
      <c r="AC84" s="62"/>
      <c r="AD84" s="146" t="s">
        <v>54</v>
      </c>
      <c r="AE84" s="70"/>
      <c r="AF84" s="70"/>
      <c r="AG84" s="70"/>
      <c r="AH84" s="70"/>
      <c r="AI84" s="70"/>
      <c r="AJ84" s="70"/>
      <c r="AK84" s="70">
        <v>2</v>
      </c>
      <c r="AL84" s="70">
        <v>13</v>
      </c>
      <c r="AM84" s="70"/>
      <c r="AN84" s="70">
        <v>15</v>
      </c>
      <c r="AR84" s="70"/>
      <c r="AS84" s="70"/>
      <c r="AT84" s="70"/>
      <c r="AU84" s="70"/>
      <c r="AV84" s="70"/>
      <c r="AW84" s="70"/>
      <c r="AX84" s="70"/>
      <c r="AY84" s="70"/>
      <c r="AZ84" s="70"/>
      <c r="BA84" s="70"/>
      <c r="BB84" s="70"/>
    </row>
    <row r="85" spans="1:54" x14ac:dyDescent="0.25">
      <c r="A85" s="62">
        <v>4</v>
      </c>
      <c r="B85" s="2" t="s">
        <v>4</v>
      </c>
      <c r="C85" s="70"/>
      <c r="D85" s="70"/>
      <c r="E85" s="70"/>
      <c r="F85" s="70"/>
      <c r="G85" s="70"/>
      <c r="H85" s="70"/>
      <c r="I85" s="70">
        <v>2</v>
      </c>
      <c r="J85" s="70"/>
      <c r="K85" s="70"/>
      <c r="L85" s="70">
        <f t="shared" si="21"/>
        <v>2</v>
      </c>
      <c r="M85" s="70"/>
      <c r="AB85" s="11"/>
      <c r="AC85" s="62"/>
      <c r="AD85" s="146" t="s">
        <v>13</v>
      </c>
      <c r="AE85" s="70"/>
      <c r="AF85" s="70"/>
      <c r="AG85" s="70"/>
      <c r="AH85" s="70"/>
      <c r="AI85" s="70"/>
      <c r="AJ85" s="70"/>
      <c r="AK85" s="70"/>
      <c r="AL85" s="70">
        <v>9</v>
      </c>
      <c r="AM85" s="70"/>
      <c r="AN85" s="70">
        <v>9</v>
      </c>
      <c r="AR85" s="70"/>
      <c r="AS85" s="70"/>
      <c r="AT85" s="70"/>
      <c r="AU85" s="70"/>
      <c r="AV85" s="70"/>
      <c r="AW85" s="70"/>
      <c r="AX85" s="70"/>
      <c r="AY85" s="70"/>
      <c r="AZ85" s="70"/>
      <c r="BA85" s="70"/>
      <c r="BB85" s="70"/>
    </row>
    <row r="86" spans="1:54" x14ac:dyDescent="0.25">
      <c r="A86" s="62"/>
      <c r="B86" s="2" t="s">
        <v>48</v>
      </c>
      <c r="C86" s="70"/>
      <c r="D86" s="70"/>
      <c r="E86" s="70"/>
      <c r="F86" s="70"/>
      <c r="G86" s="70"/>
      <c r="H86" s="70"/>
      <c r="I86" s="70"/>
      <c r="J86" s="70"/>
      <c r="K86" s="70">
        <v>1</v>
      </c>
      <c r="L86" s="70">
        <f t="shared" si="21"/>
        <v>1</v>
      </c>
      <c r="M86" s="70"/>
      <c r="AC86" s="62"/>
      <c r="AD86" s="146" t="s">
        <v>2</v>
      </c>
      <c r="AE86" s="70"/>
      <c r="AF86" s="70"/>
      <c r="AG86" s="70"/>
      <c r="AH86" s="70"/>
      <c r="AI86" s="70"/>
      <c r="AJ86" s="70">
        <v>6</v>
      </c>
      <c r="AK86" s="70"/>
      <c r="AL86" s="70"/>
      <c r="AM86" s="70"/>
      <c r="AN86" s="70">
        <v>6</v>
      </c>
    </row>
    <row r="87" spans="1:54" x14ac:dyDescent="0.25">
      <c r="A87" s="62"/>
      <c r="B87" s="2" t="s">
        <v>6</v>
      </c>
      <c r="C87" s="70"/>
      <c r="D87" s="70"/>
      <c r="E87" s="70"/>
      <c r="F87" s="70"/>
      <c r="G87" s="70"/>
      <c r="H87" s="70"/>
      <c r="I87" s="70"/>
      <c r="J87" s="70"/>
      <c r="K87" s="70"/>
      <c r="L87" s="70">
        <f t="shared" si="21"/>
        <v>0</v>
      </c>
      <c r="M87" s="70"/>
      <c r="AC87" s="62"/>
      <c r="AD87" s="146" t="s">
        <v>4</v>
      </c>
      <c r="AE87" s="70"/>
      <c r="AF87" s="70"/>
      <c r="AG87" s="70"/>
      <c r="AH87" s="70"/>
      <c r="AI87" s="70"/>
      <c r="AJ87" s="70"/>
      <c r="AK87" s="70">
        <v>1</v>
      </c>
      <c r="AL87" s="70">
        <v>1</v>
      </c>
      <c r="AM87" s="70"/>
      <c r="AN87" s="70">
        <v>2</v>
      </c>
    </row>
    <row r="88" spans="1:54" x14ac:dyDescent="0.25">
      <c r="A88" s="62">
        <v>5</v>
      </c>
      <c r="B88" s="2" t="s">
        <v>7</v>
      </c>
      <c r="C88" s="70"/>
      <c r="D88" s="70"/>
      <c r="E88" s="70"/>
      <c r="F88" s="70">
        <v>3</v>
      </c>
      <c r="G88" s="70">
        <v>7</v>
      </c>
      <c r="H88" s="70">
        <v>6</v>
      </c>
      <c r="I88" s="70"/>
      <c r="J88" s="70"/>
      <c r="K88" s="70"/>
      <c r="L88" s="70">
        <f t="shared" si="21"/>
        <v>16</v>
      </c>
      <c r="M88" s="70"/>
      <c r="AD88" s="146" t="s">
        <v>16</v>
      </c>
      <c r="AE88" s="70"/>
      <c r="AF88" s="70"/>
      <c r="AG88" s="70"/>
      <c r="AH88" s="70"/>
      <c r="AI88" s="70"/>
      <c r="AJ88" s="70"/>
      <c r="AK88" s="70"/>
      <c r="AL88" s="70">
        <v>1</v>
      </c>
      <c r="AM88" s="70"/>
      <c r="AN88" s="70">
        <v>1</v>
      </c>
    </row>
    <row r="89" spans="1:54" x14ac:dyDescent="0.25">
      <c r="A89" s="62"/>
      <c r="B89" s="83" t="s">
        <v>81</v>
      </c>
      <c r="C89" s="70"/>
      <c r="D89" s="70"/>
      <c r="E89" s="70"/>
      <c r="F89" s="70"/>
      <c r="G89" s="70"/>
      <c r="H89" s="70"/>
      <c r="I89" s="70"/>
      <c r="J89" s="70"/>
      <c r="K89" s="70"/>
      <c r="L89" s="70">
        <f t="shared" si="21"/>
        <v>0</v>
      </c>
      <c r="M89" s="70"/>
      <c r="AD89" s="296" t="s">
        <v>24</v>
      </c>
      <c r="AE89" s="295">
        <v>0</v>
      </c>
      <c r="AF89" s="295">
        <v>1</v>
      </c>
      <c r="AG89" s="295">
        <v>4</v>
      </c>
      <c r="AH89" s="295">
        <v>24</v>
      </c>
      <c r="AI89" s="295">
        <v>87</v>
      </c>
      <c r="AJ89" s="295">
        <v>719</v>
      </c>
      <c r="AK89" s="295">
        <v>187</v>
      </c>
      <c r="AL89" s="295">
        <v>112</v>
      </c>
      <c r="AM89" s="295">
        <v>86</v>
      </c>
      <c r="AN89" s="295">
        <f>SUM(AN75:AN88)</f>
        <v>1220</v>
      </c>
      <c r="AO89" s="11">
        <f>SUM(AE89:AM89)</f>
        <v>1220</v>
      </c>
    </row>
    <row r="90" spans="1:54" x14ac:dyDescent="0.25">
      <c r="A90" s="62"/>
      <c r="B90" s="2" t="s">
        <v>50</v>
      </c>
      <c r="C90" s="70"/>
      <c r="D90" s="70"/>
      <c r="E90" s="70"/>
      <c r="F90" s="70"/>
      <c r="G90" s="70"/>
      <c r="H90" s="70"/>
      <c r="I90" s="70"/>
      <c r="J90" s="70"/>
      <c r="K90" s="70"/>
      <c r="L90" s="70">
        <f t="shared" si="21"/>
        <v>0</v>
      </c>
      <c r="M90" s="70"/>
    </row>
    <row r="91" spans="1:54" x14ac:dyDescent="0.25">
      <c r="A91" s="62">
        <v>6</v>
      </c>
      <c r="B91" s="2" t="s">
        <v>51</v>
      </c>
      <c r="C91" s="70"/>
      <c r="D91" s="70"/>
      <c r="E91" s="70"/>
      <c r="F91" s="70"/>
      <c r="G91" s="70"/>
      <c r="H91" s="70"/>
      <c r="I91" s="70"/>
      <c r="J91" s="70">
        <v>1</v>
      </c>
      <c r="K91" s="70"/>
      <c r="L91" s="70">
        <f t="shared" si="21"/>
        <v>1</v>
      </c>
      <c r="M91" s="70"/>
    </row>
    <row r="92" spans="1:54" x14ac:dyDescent="0.25">
      <c r="A92" s="62">
        <v>7</v>
      </c>
      <c r="B92" s="2" t="s">
        <v>42</v>
      </c>
      <c r="C92" s="70"/>
      <c r="D92" s="70"/>
      <c r="E92" s="70"/>
      <c r="F92" s="70"/>
      <c r="G92" s="70"/>
      <c r="H92" s="70">
        <v>2</v>
      </c>
      <c r="I92" s="70">
        <v>4</v>
      </c>
      <c r="J92" s="70"/>
      <c r="K92" s="70"/>
      <c r="L92" s="70">
        <f t="shared" si="21"/>
        <v>6</v>
      </c>
      <c r="M92" s="70"/>
    </row>
    <row r="93" spans="1:54" x14ac:dyDescent="0.25">
      <c r="A93" s="62"/>
      <c r="B93" s="2" t="s">
        <v>8</v>
      </c>
      <c r="C93" s="70"/>
      <c r="D93" s="70"/>
      <c r="E93" s="70"/>
      <c r="F93" s="70"/>
      <c r="G93" s="70"/>
      <c r="H93" s="70"/>
      <c r="I93" s="70"/>
      <c r="J93" s="70"/>
      <c r="K93" s="70"/>
      <c r="L93" s="70">
        <f t="shared" si="21"/>
        <v>0</v>
      </c>
      <c r="M93" s="70"/>
    </row>
    <row r="94" spans="1:54" x14ac:dyDescent="0.25">
      <c r="A94" s="62"/>
      <c r="B94" s="2" t="s">
        <v>9</v>
      </c>
      <c r="C94" s="70"/>
      <c r="D94" s="70"/>
      <c r="E94" s="70"/>
      <c r="F94" s="70"/>
      <c r="G94" s="70"/>
      <c r="H94" s="70"/>
      <c r="I94" s="70"/>
      <c r="J94" s="70"/>
      <c r="K94" s="70"/>
      <c r="L94" s="70">
        <f t="shared" si="21"/>
        <v>0</v>
      </c>
      <c r="M94" s="70"/>
    </row>
    <row r="95" spans="1:54" x14ac:dyDescent="0.25">
      <c r="A95" s="62"/>
      <c r="B95" s="2" t="s">
        <v>44</v>
      </c>
      <c r="C95" s="70"/>
      <c r="D95" s="70"/>
      <c r="E95" s="70"/>
      <c r="F95" s="70"/>
      <c r="G95" s="70"/>
      <c r="H95" s="70"/>
      <c r="I95" s="70"/>
      <c r="J95" s="70"/>
      <c r="K95" s="70"/>
      <c r="L95" s="70">
        <f t="shared" si="21"/>
        <v>0</v>
      </c>
      <c r="M95" s="70"/>
    </row>
    <row r="96" spans="1:54" x14ac:dyDescent="0.25">
      <c r="A96" s="62"/>
      <c r="B96" s="2" t="s">
        <v>10</v>
      </c>
      <c r="C96" s="70"/>
      <c r="D96" s="70"/>
      <c r="E96" s="70"/>
      <c r="F96" s="70"/>
      <c r="G96" s="70"/>
      <c r="H96" s="70"/>
      <c r="I96" s="70"/>
      <c r="J96" s="70"/>
      <c r="K96" s="70"/>
      <c r="L96" s="70">
        <f t="shared" si="21"/>
        <v>0</v>
      </c>
      <c r="M96" s="70"/>
    </row>
    <row r="97" spans="1:29" x14ac:dyDescent="0.25">
      <c r="A97" s="62">
        <v>8</v>
      </c>
      <c r="B97" s="2" t="s">
        <v>11</v>
      </c>
      <c r="C97" s="70"/>
      <c r="D97" s="70"/>
      <c r="E97" s="70"/>
      <c r="F97" s="70">
        <v>5</v>
      </c>
      <c r="G97" s="70">
        <v>100</v>
      </c>
      <c r="H97" s="70">
        <v>4000</v>
      </c>
      <c r="I97" s="70">
        <v>1500</v>
      </c>
      <c r="J97" s="70">
        <v>3000</v>
      </c>
      <c r="K97" s="70">
        <v>65</v>
      </c>
      <c r="L97" s="70">
        <f t="shared" si="21"/>
        <v>8670</v>
      </c>
      <c r="M97" s="70"/>
    </row>
    <row r="98" spans="1:29" x14ac:dyDescent="0.25">
      <c r="A98" s="62">
        <v>9</v>
      </c>
      <c r="B98" s="2" t="s">
        <v>12</v>
      </c>
      <c r="C98" s="70"/>
      <c r="D98" s="70"/>
      <c r="E98" s="70"/>
      <c r="F98" s="70"/>
      <c r="G98" s="70"/>
      <c r="H98" s="70">
        <v>8</v>
      </c>
      <c r="I98" s="70"/>
      <c r="J98" s="70">
        <v>1</v>
      </c>
      <c r="K98" s="70">
        <v>5</v>
      </c>
      <c r="L98" s="70">
        <f t="shared" si="21"/>
        <v>14</v>
      </c>
      <c r="M98" s="70"/>
    </row>
    <row r="99" spans="1:29" x14ac:dyDescent="0.25">
      <c r="A99" s="62">
        <v>10</v>
      </c>
      <c r="B99" s="2" t="s">
        <v>32</v>
      </c>
      <c r="C99" s="70"/>
      <c r="D99" s="70"/>
      <c r="E99" s="70"/>
      <c r="F99" s="70"/>
      <c r="G99" s="70"/>
      <c r="H99" s="70"/>
      <c r="I99" s="70"/>
      <c r="J99" s="70">
        <v>2</v>
      </c>
      <c r="K99" s="70"/>
      <c r="L99" s="70">
        <f t="shared" si="21"/>
        <v>2</v>
      </c>
      <c r="M99" s="70"/>
    </row>
    <row r="100" spans="1:29" x14ac:dyDescent="0.25">
      <c r="A100" s="62"/>
      <c r="B100" s="2" t="s">
        <v>212</v>
      </c>
      <c r="C100" s="70"/>
      <c r="D100" s="70"/>
      <c r="E100" s="70"/>
      <c r="F100" s="70"/>
      <c r="G100" s="70"/>
      <c r="H100" s="70"/>
      <c r="I100" s="70"/>
      <c r="J100" s="70"/>
      <c r="K100" s="70"/>
      <c r="L100" s="70">
        <f t="shared" si="21"/>
        <v>0</v>
      </c>
      <c r="M100" s="70"/>
    </row>
    <row r="101" spans="1:29" x14ac:dyDescent="0.25">
      <c r="A101" s="62">
        <v>11</v>
      </c>
      <c r="B101" s="2" t="s">
        <v>46</v>
      </c>
      <c r="C101" s="70"/>
      <c r="D101" s="70"/>
      <c r="E101" s="70"/>
      <c r="F101" s="70"/>
      <c r="G101" s="70"/>
      <c r="H101" s="70">
        <v>1</v>
      </c>
      <c r="I101" s="70"/>
      <c r="J101" s="70"/>
      <c r="K101" s="70"/>
      <c r="L101" s="70">
        <f t="shared" si="21"/>
        <v>1</v>
      </c>
      <c r="M101" s="70"/>
    </row>
    <row r="102" spans="1:29" x14ac:dyDescent="0.25">
      <c r="A102" s="62">
        <v>12</v>
      </c>
      <c r="B102" s="2" t="s">
        <v>13</v>
      </c>
      <c r="C102" s="70"/>
      <c r="D102" s="70"/>
      <c r="E102" s="70"/>
      <c r="F102" s="70"/>
      <c r="G102" s="70"/>
      <c r="H102" s="70"/>
      <c r="I102" s="70"/>
      <c r="J102" s="70">
        <v>4</v>
      </c>
      <c r="K102" s="70"/>
      <c r="L102" s="70">
        <f t="shared" si="21"/>
        <v>4</v>
      </c>
      <c r="M102" s="70"/>
    </row>
    <row r="103" spans="1:29" x14ac:dyDescent="0.25">
      <c r="A103" s="62">
        <v>13</v>
      </c>
      <c r="B103" s="2" t="s">
        <v>14</v>
      </c>
      <c r="C103" s="70">
        <v>8</v>
      </c>
      <c r="D103" s="70">
        <v>2</v>
      </c>
      <c r="E103" s="70"/>
      <c r="F103" s="70">
        <v>19</v>
      </c>
      <c r="G103" s="70">
        <v>250</v>
      </c>
      <c r="H103" s="70">
        <v>680</v>
      </c>
      <c r="I103" s="70">
        <v>100</v>
      </c>
      <c r="J103" s="70">
        <v>50</v>
      </c>
      <c r="K103" s="70"/>
      <c r="L103" s="70">
        <f t="shared" si="21"/>
        <v>1109</v>
      </c>
      <c r="M103" s="70"/>
    </row>
    <row r="104" spans="1:29" x14ac:dyDescent="0.25">
      <c r="A104" s="62">
        <v>14</v>
      </c>
      <c r="B104" s="2" t="s">
        <v>40</v>
      </c>
      <c r="C104" s="70">
        <v>50</v>
      </c>
      <c r="D104" s="70"/>
      <c r="E104" s="70"/>
      <c r="F104" s="70"/>
      <c r="G104" s="70"/>
      <c r="H104" s="70"/>
      <c r="I104" s="70"/>
      <c r="J104" s="70"/>
      <c r="K104" s="70"/>
      <c r="L104" s="70">
        <f t="shared" si="21"/>
        <v>50</v>
      </c>
      <c r="M104" s="70"/>
    </row>
    <row r="105" spans="1:29" x14ac:dyDescent="0.25">
      <c r="A105" s="62"/>
      <c r="B105" s="2" t="s">
        <v>52</v>
      </c>
      <c r="C105" s="70"/>
      <c r="D105" s="70"/>
      <c r="E105" s="70"/>
      <c r="F105" s="70"/>
      <c r="G105" s="70"/>
      <c r="H105" s="70"/>
      <c r="I105" s="70"/>
      <c r="J105" s="70"/>
      <c r="K105" s="70"/>
      <c r="L105" s="70">
        <f t="shared" si="21"/>
        <v>0</v>
      </c>
      <c r="M105" s="70"/>
      <c r="AC105" s="11"/>
    </row>
    <row r="106" spans="1:29" x14ac:dyDescent="0.25">
      <c r="A106" s="62"/>
      <c r="B106" s="2" t="s">
        <v>53</v>
      </c>
      <c r="C106" s="70"/>
      <c r="D106" s="70"/>
      <c r="E106" s="70"/>
      <c r="F106" s="70"/>
      <c r="G106" s="70"/>
      <c r="H106" s="70"/>
      <c r="I106" s="70"/>
      <c r="J106" s="70"/>
      <c r="K106" s="70"/>
      <c r="L106" s="70">
        <f t="shared" si="21"/>
        <v>0</v>
      </c>
      <c r="M106" s="70"/>
    </row>
    <row r="107" spans="1:29" x14ac:dyDescent="0.25">
      <c r="A107" s="62">
        <v>15</v>
      </c>
      <c r="B107" s="2" t="s">
        <v>15</v>
      </c>
      <c r="C107" s="70"/>
      <c r="D107" s="70"/>
      <c r="E107" s="70"/>
      <c r="F107" s="70">
        <v>3</v>
      </c>
      <c r="G107" s="70"/>
      <c r="H107" s="70">
        <v>60</v>
      </c>
      <c r="I107" s="70">
        <v>24</v>
      </c>
      <c r="J107" s="70">
        <v>40</v>
      </c>
      <c r="K107" s="70">
        <v>1</v>
      </c>
      <c r="L107" s="70">
        <f t="shared" si="21"/>
        <v>128</v>
      </c>
      <c r="M107" s="70"/>
    </row>
    <row r="108" spans="1:29" x14ac:dyDescent="0.25">
      <c r="A108" s="62"/>
      <c r="B108" s="2" t="s">
        <v>54</v>
      </c>
      <c r="C108" s="70"/>
      <c r="D108" s="70"/>
      <c r="E108" s="70"/>
      <c r="F108" s="70"/>
      <c r="G108" s="70"/>
      <c r="H108" s="70"/>
      <c r="I108" s="70"/>
      <c r="J108" s="70"/>
      <c r="K108" s="70"/>
      <c r="L108" s="70">
        <f t="shared" si="21"/>
        <v>0</v>
      </c>
      <c r="M108" s="70"/>
    </row>
    <row r="109" spans="1:29" x14ac:dyDescent="0.25">
      <c r="A109" s="62"/>
      <c r="B109" s="2" t="s">
        <v>47</v>
      </c>
      <c r="C109" s="70"/>
      <c r="D109" s="70"/>
      <c r="E109" s="70"/>
      <c r="F109" s="70"/>
      <c r="G109" s="70"/>
      <c r="H109" s="70"/>
      <c r="I109" s="70"/>
      <c r="J109" s="70"/>
      <c r="K109" s="70"/>
      <c r="L109" s="70">
        <f t="shared" si="21"/>
        <v>0</v>
      </c>
      <c r="M109" s="70"/>
    </row>
    <row r="110" spans="1:29" x14ac:dyDescent="0.25">
      <c r="A110" s="62"/>
      <c r="B110" s="2" t="s">
        <v>16</v>
      </c>
      <c r="C110" s="70"/>
      <c r="D110" s="70"/>
      <c r="E110" s="70"/>
      <c r="F110" s="70"/>
      <c r="G110" s="70"/>
      <c r="H110" s="70"/>
      <c r="I110" s="70"/>
      <c r="J110" s="70"/>
      <c r="K110" s="70"/>
      <c r="L110" s="70">
        <f t="shared" si="21"/>
        <v>0</v>
      </c>
      <c r="M110" s="70"/>
    </row>
    <row r="111" spans="1:29" x14ac:dyDescent="0.25">
      <c r="A111" s="62"/>
      <c r="B111" s="2" t="s">
        <v>55</v>
      </c>
      <c r="C111" s="70"/>
      <c r="D111" s="70"/>
      <c r="E111" s="70"/>
      <c r="F111" s="70"/>
      <c r="G111" s="70"/>
      <c r="H111" s="70"/>
      <c r="I111" s="70"/>
      <c r="J111" s="70"/>
      <c r="K111" s="70"/>
      <c r="L111" s="70">
        <f t="shared" si="21"/>
        <v>0</v>
      </c>
      <c r="M111" s="70"/>
      <c r="N111" s="23"/>
      <c r="AB111" s="11"/>
    </row>
    <row r="112" spans="1:29" x14ac:dyDescent="0.25">
      <c r="A112" s="62"/>
      <c r="B112" s="65" t="s">
        <v>17</v>
      </c>
      <c r="C112" s="70"/>
      <c r="D112" s="70"/>
      <c r="E112" s="70"/>
      <c r="F112" s="70"/>
      <c r="G112" s="70"/>
      <c r="H112" s="70"/>
      <c r="I112" s="70"/>
      <c r="J112" s="70"/>
      <c r="K112" s="70"/>
      <c r="L112" s="70">
        <f t="shared" si="21"/>
        <v>0</v>
      </c>
      <c r="M112" s="70"/>
      <c r="AB112" s="11"/>
    </row>
    <row r="113" spans="1:27" x14ac:dyDescent="0.25">
      <c r="A113" s="62"/>
      <c r="B113" s="139" t="s">
        <v>24</v>
      </c>
      <c r="C113" s="129">
        <f>SUM(C77:C112)</f>
        <v>58</v>
      </c>
      <c r="D113" s="129">
        <f t="shared" ref="D113:L113" si="22">SUM(D77:D112)</f>
        <v>4</v>
      </c>
      <c r="E113" s="129">
        <f t="shared" si="22"/>
        <v>14</v>
      </c>
      <c r="F113" s="129">
        <f t="shared" si="22"/>
        <v>50</v>
      </c>
      <c r="G113" s="129">
        <f t="shared" si="22"/>
        <v>377</v>
      </c>
      <c r="H113" s="129">
        <f t="shared" si="22"/>
        <v>4775</v>
      </c>
      <c r="I113" s="129">
        <f t="shared" si="22"/>
        <v>1656</v>
      </c>
      <c r="J113" s="129">
        <f t="shared" si="22"/>
        <v>3105</v>
      </c>
      <c r="K113" s="129">
        <f t="shared" si="22"/>
        <v>83</v>
      </c>
      <c r="L113" s="129">
        <f t="shared" si="22"/>
        <v>10122</v>
      </c>
      <c r="M113" s="70">
        <f>SUM(C113:K113)</f>
        <v>10122</v>
      </c>
    </row>
    <row r="114" spans="1:27" x14ac:dyDescent="0.25">
      <c r="A114" s="62"/>
      <c r="E114" s="11"/>
      <c r="L114" s="11"/>
    </row>
    <row r="115" spans="1:27" x14ac:dyDescent="0.25">
      <c r="A115" s="62"/>
    </row>
    <row r="116" spans="1:27" x14ac:dyDescent="0.25">
      <c r="A116" s="62"/>
      <c r="B116" s="1" t="s">
        <v>266</v>
      </c>
    </row>
    <row r="117" spans="1:27" x14ac:dyDescent="0.25">
      <c r="A117" s="62"/>
      <c r="B117" s="1" t="s">
        <v>33</v>
      </c>
    </row>
    <row r="118" spans="1:27" x14ac:dyDescent="0.25">
      <c r="A118" s="62"/>
      <c r="B118" t="s">
        <v>30</v>
      </c>
    </row>
    <row r="119" spans="1:27" x14ac:dyDescent="0.25">
      <c r="A119" s="62"/>
      <c r="C119" s="1" t="s">
        <v>20</v>
      </c>
      <c r="G119" s="1" t="s">
        <v>21</v>
      </c>
    </row>
    <row r="120" spans="1:27" x14ac:dyDescent="0.25">
      <c r="A120" s="177" t="s">
        <v>216</v>
      </c>
      <c r="B120" s="19" t="s">
        <v>19</v>
      </c>
      <c r="C120" s="4">
        <v>12</v>
      </c>
      <c r="D120" s="4">
        <v>17</v>
      </c>
      <c r="E120" s="4">
        <v>22</v>
      </c>
      <c r="F120" s="4">
        <v>27</v>
      </c>
      <c r="G120" s="4">
        <v>2</v>
      </c>
      <c r="H120" s="4">
        <v>7</v>
      </c>
      <c r="I120" s="4">
        <v>12</v>
      </c>
      <c r="J120" s="4">
        <v>17</v>
      </c>
      <c r="K120" s="4">
        <v>22</v>
      </c>
      <c r="L120" s="7" t="s">
        <v>24</v>
      </c>
    </row>
    <row r="121" spans="1:27" x14ac:dyDescent="0.25">
      <c r="A121" s="62">
        <v>1</v>
      </c>
      <c r="B121" s="2" t="s">
        <v>1</v>
      </c>
      <c r="C121" s="70"/>
      <c r="D121" s="70"/>
      <c r="E121" s="70"/>
      <c r="F121" s="70"/>
      <c r="G121" s="70"/>
      <c r="H121" s="70">
        <v>40</v>
      </c>
      <c r="I121" s="70"/>
      <c r="J121" s="70">
        <v>10</v>
      </c>
      <c r="K121" s="70"/>
      <c r="L121" s="70">
        <f t="shared" ref="L121:L125" si="23">SUM(C121:K121)</f>
        <v>50</v>
      </c>
      <c r="M121" s="70"/>
    </row>
    <row r="122" spans="1:27" x14ac:dyDescent="0.25">
      <c r="A122" s="62"/>
      <c r="B122" s="2" t="s">
        <v>49</v>
      </c>
      <c r="C122" s="70"/>
      <c r="D122" s="70"/>
      <c r="E122" s="70"/>
      <c r="F122" s="70"/>
      <c r="G122" s="70"/>
      <c r="H122" s="70"/>
      <c r="I122" s="70"/>
      <c r="J122" s="70"/>
      <c r="K122" s="70"/>
      <c r="L122" s="70">
        <f t="shared" si="23"/>
        <v>0</v>
      </c>
      <c r="M122" s="70"/>
    </row>
    <row r="123" spans="1:27" x14ac:dyDescent="0.25">
      <c r="A123" s="62"/>
      <c r="B123" s="2" t="s">
        <v>45</v>
      </c>
      <c r="C123" s="70"/>
      <c r="D123" s="70"/>
      <c r="E123" s="70"/>
      <c r="F123" s="70"/>
      <c r="G123" s="70"/>
      <c r="H123" s="70"/>
      <c r="I123" s="70"/>
      <c r="J123" s="70"/>
      <c r="K123" s="70"/>
      <c r="L123" s="70">
        <f t="shared" si="23"/>
        <v>0</v>
      </c>
      <c r="M123" s="70"/>
      <c r="AA123" s="108"/>
    </row>
    <row r="124" spans="1:27" x14ac:dyDescent="0.25">
      <c r="A124" s="62"/>
      <c r="B124" s="2" t="s">
        <v>41</v>
      </c>
      <c r="C124" s="70"/>
      <c r="D124" s="70"/>
      <c r="E124" s="70"/>
      <c r="F124" s="70"/>
      <c r="G124" s="70"/>
      <c r="H124" s="70"/>
      <c r="I124" s="70"/>
      <c r="J124" s="70"/>
      <c r="K124" s="70"/>
      <c r="L124" s="70">
        <f t="shared" si="23"/>
        <v>0</v>
      </c>
      <c r="M124" s="70"/>
    </row>
    <row r="125" spans="1:27" x14ac:dyDescent="0.25">
      <c r="A125" s="62"/>
      <c r="B125" s="2" t="s">
        <v>2</v>
      </c>
      <c r="C125" s="70"/>
      <c r="D125" s="70"/>
      <c r="E125" s="70"/>
      <c r="F125" s="70"/>
      <c r="G125" s="70"/>
      <c r="H125" s="70"/>
      <c r="I125" s="70"/>
      <c r="J125" s="70"/>
      <c r="K125" s="70"/>
      <c r="L125" s="70">
        <f t="shared" si="23"/>
        <v>0</v>
      </c>
      <c r="M125" s="70"/>
    </row>
    <row r="126" spans="1:27" x14ac:dyDescent="0.25">
      <c r="B126" s="79" t="s">
        <v>237</v>
      </c>
      <c r="C126" s="70"/>
      <c r="D126" s="70"/>
      <c r="E126" s="70"/>
      <c r="F126" s="70"/>
      <c r="G126" s="70"/>
      <c r="H126" s="70"/>
      <c r="I126" s="70"/>
      <c r="J126" s="70"/>
      <c r="K126" s="70"/>
      <c r="L126" s="70">
        <f>SUM(C126:K126)</f>
        <v>0</v>
      </c>
      <c r="M126" s="70"/>
    </row>
    <row r="127" spans="1:27" x14ac:dyDescent="0.25">
      <c r="A127" s="62"/>
      <c r="B127" s="2" t="s">
        <v>43</v>
      </c>
      <c r="C127" s="70"/>
      <c r="D127" s="70"/>
      <c r="E127" s="70"/>
      <c r="F127" s="70"/>
      <c r="G127" s="70"/>
      <c r="H127" s="70"/>
      <c r="I127" s="70"/>
      <c r="J127" s="70"/>
      <c r="K127" s="70"/>
      <c r="L127" s="70">
        <f t="shared" ref="L127:L156" si="24">SUM(C127:K127)</f>
        <v>0</v>
      </c>
      <c r="M127" s="70"/>
    </row>
    <row r="128" spans="1:27" x14ac:dyDescent="0.25">
      <c r="A128" s="62">
        <v>2</v>
      </c>
      <c r="B128" s="2" t="s">
        <v>3</v>
      </c>
      <c r="C128" s="70"/>
      <c r="D128" s="70"/>
      <c r="E128" s="70"/>
      <c r="F128" s="70">
        <v>16</v>
      </c>
      <c r="G128" s="70">
        <v>1</v>
      </c>
      <c r="H128" s="70">
        <v>2</v>
      </c>
      <c r="I128" s="70"/>
      <c r="J128" s="70">
        <v>1</v>
      </c>
      <c r="K128" s="70">
        <v>1</v>
      </c>
      <c r="L128" s="70">
        <f t="shared" si="24"/>
        <v>21</v>
      </c>
      <c r="M128" s="70"/>
    </row>
    <row r="129" spans="1:15" x14ac:dyDescent="0.25">
      <c r="A129" s="62">
        <v>3</v>
      </c>
      <c r="B129" s="2" t="s">
        <v>4</v>
      </c>
      <c r="C129" s="70"/>
      <c r="D129" s="70"/>
      <c r="E129" s="70"/>
      <c r="F129" s="70">
        <v>1</v>
      </c>
      <c r="G129" s="70"/>
      <c r="H129" s="70"/>
      <c r="I129" s="70"/>
      <c r="J129" s="70"/>
      <c r="K129" s="70"/>
      <c r="L129" s="70">
        <f t="shared" si="24"/>
        <v>1</v>
      </c>
      <c r="M129" s="70"/>
    </row>
    <row r="130" spans="1:15" x14ac:dyDescent="0.25">
      <c r="A130" s="62"/>
      <c r="B130" s="2" t="s">
        <v>48</v>
      </c>
      <c r="C130" s="70"/>
      <c r="D130" s="70"/>
      <c r="E130" s="70"/>
      <c r="F130" s="70"/>
      <c r="G130" s="70"/>
      <c r="H130" s="70"/>
      <c r="I130" s="70"/>
      <c r="J130" s="70"/>
      <c r="K130" s="70"/>
      <c r="L130" s="70">
        <f t="shared" si="24"/>
        <v>0</v>
      </c>
      <c r="M130" s="70"/>
    </row>
    <row r="131" spans="1:15" x14ac:dyDescent="0.25">
      <c r="A131" s="62"/>
      <c r="B131" s="2" t="s">
        <v>6</v>
      </c>
      <c r="C131" s="70"/>
      <c r="D131" s="70"/>
      <c r="E131" s="70"/>
      <c r="F131" s="70"/>
      <c r="G131" s="70"/>
      <c r="H131" s="70"/>
      <c r="I131" s="70"/>
      <c r="J131" s="70"/>
      <c r="K131" s="70"/>
      <c r="L131" s="70">
        <f t="shared" si="24"/>
        <v>0</v>
      </c>
      <c r="M131" s="70"/>
    </row>
    <row r="132" spans="1:15" x14ac:dyDescent="0.25">
      <c r="A132" s="62"/>
      <c r="B132" s="2" t="s">
        <v>7</v>
      </c>
      <c r="C132" s="70"/>
      <c r="D132" s="70"/>
      <c r="E132" s="70"/>
      <c r="F132" s="70"/>
      <c r="G132" s="70"/>
      <c r="H132" s="70"/>
      <c r="I132" s="70"/>
      <c r="J132" s="70"/>
      <c r="K132" s="70"/>
      <c r="L132" s="70">
        <f t="shared" si="24"/>
        <v>0</v>
      </c>
      <c r="M132" s="70"/>
      <c r="O132" s="62"/>
    </row>
    <row r="133" spans="1:15" x14ac:dyDescent="0.25">
      <c r="A133" s="62"/>
      <c r="B133" s="83" t="s">
        <v>81</v>
      </c>
      <c r="C133" s="70"/>
      <c r="D133" s="70"/>
      <c r="E133" s="70"/>
      <c r="F133" s="70"/>
      <c r="G133" s="70"/>
      <c r="H133" s="70"/>
      <c r="I133" s="70"/>
      <c r="J133" s="70"/>
      <c r="K133" s="70"/>
      <c r="L133" s="70">
        <f t="shared" si="24"/>
        <v>0</v>
      </c>
      <c r="M133" s="70"/>
      <c r="O133" s="62"/>
    </row>
    <row r="134" spans="1:15" x14ac:dyDescent="0.25">
      <c r="A134" s="62"/>
      <c r="B134" s="2" t="s">
        <v>50</v>
      </c>
      <c r="C134" s="70"/>
      <c r="D134" s="70"/>
      <c r="E134" s="70"/>
      <c r="F134" s="70"/>
      <c r="G134" s="70"/>
      <c r="H134" s="70"/>
      <c r="I134" s="70"/>
      <c r="J134" s="70"/>
      <c r="K134" s="70"/>
      <c r="L134" s="70">
        <f t="shared" si="24"/>
        <v>0</v>
      </c>
      <c r="M134" s="70"/>
      <c r="O134" s="62"/>
    </row>
    <row r="135" spans="1:15" x14ac:dyDescent="0.25">
      <c r="A135" s="62"/>
      <c r="B135" s="2" t="s">
        <v>51</v>
      </c>
      <c r="C135" s="70"/>
      <c r="D135" s="70"/>
      <c r="E135" s="70"/>
      <c r="F135" s="70"/>
      <c r="G135" s="70"/>
      <c r="H135" s="70"/>
      <c r="I135" s="70"/>
      <c r="J135" s="70"/>
      <c r="K135" s="70"/>
      <c r="L135" s="70">
        <f t="shared" si="24"/>
        <v>0</v>
      </c>
      <c r="M135" s="70"/>
      <c r="O135" s="62"/>
    </row>
    <row r="136" spans="1:15" x14ac:dyDescent="0.25">
      <c r="A136" s="62"/>
      <c r="B136" s="2" t="s">
        <v>42</v>
      </c>
      <c r="C136" s="70"/>
      <c r="D136" s="70"/>
      <c r="E136" s="70"/>
      <c r="F136" s="70"/>
      <c r="G136" s="70"/>
      <c r="H136" s="70"/>
      <c r="I136" s="70"/>
      <c r="J136" s="70"/>
      <c r="K136" s="70"/>
      <c r="L136" s="70">
        <f t="shared" si="24"/>
        <v>0</v>
      </c>
      <c r="M136" s="70"/>
      <c r="O136" s="62"/>
    </row>
    <row r="137" spans="1:15" x14ac:dyDescent="0.25">
      <c r="A137" s="62"/>
      <c r="B137" s="2" t="s">
        <v>8</v>
      </c>
      <c r="C137" s="70"/>
      <c r="D137" s="70"/>
      <c r="E137" s="70"/>
      <c r="F137" s="70"/>
      <c r="G137" s="70"/>
      <c r="H137" s="70"/>
      <c r="I137" s="70"/>
      <c r="J137" s="70"/>
      <c r="K137" s="70"/>
      <c r="L137" s="70">
        <f t="shared" si="24"/>
        <v>0</v>
      </c>
      <c r="M137" s="70"/>
      <c r="O137" s="62"/>
    </row>
    <row r="138" spans="1:15" x14ac:dyDescent="0.25">
      <c r="A138" s="62"/>
      <c r="B138" s="2" t="s">
        <v>9</v>
      </c>
      <c r="C138" s="70"/>
      <c r="D138" s="70"/>
      <c r="E138" s="70"/>
      <c r="F138" s="70"/>
      <c r="G138" s="70"/>
      <c r="H138" s="70"/>
      <c r="I138" s="70"/>
      <c r="J138" s="70"/>
      <c r="K138" s="70"/>
      <c r="L138" s="70">
        <f t="shared" si="24"/>
        <v>0</v>
      </c>
      <c r="M138" s="70"/>
      <c r="O138" s="62"/>
    </row>
    <row r="139" spans="1:15" x14ac:dyDescent="0.25">
      <c r="A139" s="62"/>
      <c r="B139" s="2" t="s">
        <v>44</v>
      </c>
      <c r="C139" s="70"/>
      <c r="D139" s="70"/>
      <c r="E139" s="70"/>
      <c r="F139" s="70"/>
      <c r="G139" s="70"/>
      <c r="H139" s="70"/>
      <c r="I139" s="70"/>
      <c r="J139" s="70"/>
      <c r="K139" s="70"/>
      <c r="L139" s="70">
        <f t="shared" si="24"/>
        <v>0</v>
      </c>
      <c r="M139" s="70"/>
      <c r="O139" s="62"/>
    </row>
    <row r="140" spans="1:15" x14ac:dyDescent="0.25">
      <c r="A140" s="62"/>
      <c r="B140" s="2" t="s">
        <v>10</v>
      </c>
      <c r="C140" s="70"/>
      <c r="D140" s="70"/>
      <c r="E140" s="70"/>
      <c r="F140" s="70"/>
      <c r="G140" s="70"/>
      <c r="H140" s="70"/>
      <c r="I140" s="70"/>
      <c r="J140" s="70"/>
      <c r="K140" s="70"/>
      <c r="L140" s="70">
        <f t="shared" si="24"/>
        <v>0</v>
      </c>
      <c r="M140" s="70"/>
      <c r="O140" s="62"/>
    </row>
    <row r="141" spans="1:15" x14ac:dyDescent="0.25">
      <c r="A141" s="62">
        <v>4</v>
      </c>
      <c r="B141" s="2" t="s">
        <v>11</v>
      </c>
      <c r="C141" s="70"/>
      <c r="D141" s="70"/>
      <c r="E141" s="70"/>
      <c r="F141" s="70"/>
      <c r="G141" s="70">
        <v>100</v>
      </c>
      <c r="H141" s="70">
        <v>50</v>
      </c>
      <c r="I141" s="70"/>
      <c r="J141" s="70">
        <v>150</v>
      </c>
      <c r="K141" s="70"/>
      <c r="L141" s="70">
        <f t="shared" si="24"/>
        <v>300</v>
      </c>
      <c r="M141" s="70"/>
      <c r="O141" s="62"/>
    </row>
    <row r="142" spans="1:15" x14ac:dyDescent="0.25">
      <c r="A142" s="62">
        <v>5</v>
      </c>
      <c r="B142" s="2" t="s">
        <v>12</v>
      </c>
      <c r="C142" s="70"/>
      <c r="D142" s="70"/>
      <c r="E142" s="70"/>
      <c r="F142" s="70"/>
      <c r="G142" s="70"/>
      <c r="H142" s="70">
        <v>90</v>
      </c>
      <c r="I142" s="70"/>
      <c r="J142" s="70"/>
      <c r="K142" s="70"/>
      <c r="L142" s="70">
        <f t="shared" si="24"/>
        <v>90</v>
      </c>
      <c r="M142" s="70"/>
      <c r="O142" s="62"/>
    </row>
    <row r="143" spans="1:15" x14ac:dyDescent="0.25">
      <c r="A143" s="62"/>
      <c r="B143" s="2" t="s">
        <v>32</v>
      </c>
      <c r="C143" s="70"/>
      <c r="D143" s="70"/>
      <c r="E143" s="70"/>
      <c r="F143" s="70"/>
      <c r="G143" s="70"/>
      <c r="H143" s="70"/>
      <c r="I143" s="70"/>
      <c r="J143" s="70"/>
      <c r="K143" s="70"/>
      <c r="L143" s="70">
        <f t="shared" si="24"/>
        <v>0</v>
      </c>
      <c r="M143" s="70"/>
      <c r="O143" s="62"/>
    </row>
    <row r="144" spans="1:15" x14ac:dyDescent="0.25">
      <c r="A144" s="62"/>
      <c r="B144" s="2" t="s">
        <v>212</v>
      </c>
      <c r="C144" s="70"/>
      <c r="D144" s="70"/>
      <c r="E144" s="70"/>
      <c r="F144" s="70"/>
      <c r="G144" s="70"/>
      <c r="H144" s="70">
        <v>1700</v>
      </c>
      <c r="I144" s="70"/>
      <c r="J144" s="70"/>
      <c r="K144" s="70"/>
      <c r="L144" s="70">
        <f t="shared" si="24"/>
        <v>1700</v>
      </c>
      <c r="M144" s="70"/>
      <c r="O144" s="62"/>
    </row>
    <row r="145" spans="1:29" x14ac:dyDescent="0.25">
      <c r="A145" s="62"/>
      <c r="B145" s="2" t="s">
        <v>46</v>
      </c>
      <c r="C145" s="70"/>
      <c r="D145" s="70"/>
      <c r="E145" s="70"/>
      <c r="F145" s="70"/>
      <c r="G145" s="70"/>
      <c r="H145" s="70"/>
      <c r="I145" s="70"/>
      <c r="J145" s="70"/>
      <c r="K145" s="70"/>
      <c r="L145" s="70">
        <f t="shared" si="24"/>
        <v>0</v>
      </c>
      <c r="M145" s="70"/>
      <c r="O145" s="62"/>
    </row>
    <row r="146" spans="1:29" x14ac:dyDescent="0.25">
      <c r="A146" s="62"/>
      <c r="B146" s="2" t="s">
        <v>13</v>
      </c>
      <c r="C146" s="70"/>
      <c r="D146" s="70"/>
      <c r="E146" s="70"/>
      <c r="F146" s="70"/>
      <c r="G146" s="70"/>
      <c r="H146" s="70"/>
      <c r="I146" s="70"/>
      <c r="J146" s="70"/>
      <c r="K146" s="70"/>
      <c r="L146" s="70">
        <f t="shared" si="24"/>
        <v>0</v>
      </c>
      <c r="M146" s="70"/>
      <c r="O146" s="62"/>
    </row>
    <row r="147" spans="1:29" x14ac:dyDescent="0.25">
      <c r="A147" s="62">
        <v>6</v>
      </c>
      <c r="B147" s="2" t="s">
        <v>14</v>
      </c>
      <c r="C147" s="70"/>
      <c r="D147" s="70"/>
      <c r="E147" s="70"/>
      <c r="F147" s="70"/>
      <c r="G147" s="70"/>
      <c r="H147" s="70">
        <v>130</v>
      </c>
      <c r="I147" s="70"/>
      <c r="J147" s="70"/>
      <c r="K147" s="70"/>
      <c r="L147" s="70">
        <f t="shared" si="24"/>
        <v>130</v>
      </c>
      <c r="M147" s="70"/>
      <c r="O147" s="62"/>
    </row>
    <row r="148" spans="1:29" x14ac:dyDescent="0.25">
      <c r="A148" s="62"/>
      <c r="B148" s="2" t="s">
        <v>40</v>
      </c>
      <c r="C148" s="70"/>
      <c r="D148" s="70"/>
      <c r="E148" s="70"/>
      <c r="F148" s="70"/>
      <c r="G148" s="70"/>
      <c r="H148" s="70"/>
      <c r="I148" s="70"/>
      <c r="J148" s="70"/>
      <c r="K148" s="70"/>
      <c r="L148" s="70">
        <f t="shared" si="24"/>
        <v>0</v>
      </c>
      <c r="M148" s="70"/>
      <c r="O148" s="62"/>
    </row>
    <row r="149" spans="1:29" x14ac:dyDescent="0.25">
      <c r="A149" s="62"/>
      <c r="B149" s="2" t="s">
        <v>52</v>
      </c>
      <c r="C149" s="70"/>
      <c r="D149" s="70"/>
      <c r="E149" s="70"/>
      <c r="F149" s="70"/>
      <c r="G149" s="70"/>
      <c r="H149" s="70"/>
      <c r="I149" s="70"/>
      <c r="J149" s="70"/>
      <c r="K149" s="70"/>
      <c r="L149" s="70">
        <f t="shared" si="24"/>
        <v>0</v>
      </c>
      <c r="M149" s="70"/>
      <c r="O149" s="62"/>
    </row>
    <row r="150" spans="1:29" x14ac:dyDescent="0.25">
      <c r="A150" s="62"/>
      <c r="B150" s="2" t="s">
        <v>53</v>
      </c>
      <c r="C150" s="70"/>
      <c r="D150" s="70"/>
      <c r="E150" s="70"/>
      <c r="F150" s="70"/>
      <c r="G150" s="70"/>
      <c r="H150" s="70"/>
      <c r="I150" s="70"/>
      <c r="J150" s="70"/>
      <c r="K150" s="70"/>
      <c r="L150" s="70">
        <f t="shared" si="24"/>
        <v>0</v>
      </c>
      <c r="M150" s="70"/>
      <c r="O150" s="62"/>
    </row>
    <row r="151" spans="1:29" x14ac:dyDescent="0.25">
      <c r="A151" s="62"/>
      <c r="B151" s="2" t="s">
        <v>15</v>
      </c>
      <c r="C151" s="70"/>
      <c r="D151" s="70"/>
      <c r="E151" s="70"/>
      <c r="F151" s="70"/>
      <c r="G151" s="70"/>
      <c r="H151" s="70"/>
      <c r="I151" s="70"/>
      <c r="J151" s="70"/>
      <c r="K151" s="70"/>
      <c r="L151" s="70">
        <f t="shared" si="24"/>
        <v>0</v>
      </c>
      <c r="M151" s="70"/>
      <c r="O151" s="62"/>
    </row>
    <row r="152" spans="1:29" x14ac:dyDescent="0.25">
      <c r="A152" s="62"/>
      <c r="B152" s="2" t="s">
        <v>54</v>
      </c>
      <c r="C152" s="70"/>
      <c r="D152" s="70"/>
      <c r="E152" s="70"/>
      <c r="F152" s="70"/>
      <c r="G152" s="70"/>
      <c r="H152" s="70"/>
      <c r="I152" s="70"/>
      <c r="J152" s="70"/>
      <c r="K152" s="70"/>
      <c r="L152" s="70">
        <f t="shared" si="24"/>
        <v>0</v>
      </c>
      <c r="M152" s="70"/>
      <c r="O152" s="62"/>
    </row>
    <row r="153" spans="1:29" x14ac:dyDescent="0.25">
      <c r="A153" s="62"/>
      <c r="B153" s="2" t="s">
        <v>47</v>
      </c>
      <c r="C153" s="70"/>
      <c r="D153" s="70"/>
      <c r="E153" s="70"/>
      <c r="F153" s="70"/>
      <c r="G153" s="70"/>
      <c r="H153" s="260"/>
      <c r="I153" s="70"/>
      <c r="J153" s="70"/>
      <c r="K153" s="70"/>
      <c r="L153" s="70">
        <f t="shared" si="24"/>
        <v>0</v>
      </c>
      <c r="M153" s="70"/>
    </row>
    <row r="154" spans="1:29" x14ac:dyDescent="0.25">
      <c r="A154" s="62"/>
      <c r="B154" s="2" t="s">
        <v>16</v>
      </c>
      <c r="C154" s="70"/>
      <c r="D154" s="70"/>
      <c r="E154" s="70"/>
      <c r="F154" s="70"/>
      <c r="G154" s="70"/>
      <c r="H154" s="70"/>
      <c r="I154" s="70"/>
      <c r="J154" s="70"/>
      <c r="K154" s="70"/>
      <c r="L154" s="70">
        <f t="shared" si="24"/>
        <v>0</v>
      </c>
      <c r="M154" s="70"/>
    </row>
    <row r="155" spans="1:29" x14ac:dyDescent="0.25">
      <c r="A155" s="62"/>
      <c r="B155" s="2" t="s">
        <v>55</v>
      </c>
      <c r="C155" s="70"/>
      <c r="D155" s="70"/>
      <c r="E155" s="70"/>
      <c r="F155" s="70"/>
      <c r="G155" s="70"/>
      <c r="H155" s="70"/>
      <c r="I155" s="70"/>
      <c r="J155" s="70"/>
      <c r="K155" s="70"/>
      <c r="L155" s="70">
        <f t="shared" si="24"/>
        <v>0</v>
      </c>
      <c r="M155" s="70"/>
      <c r="Z155" s="70"/>
    </row>
    <row r="156" spans="1:29" x14ac:dyDescent="0.25">
      <c r="A156" s="62"/>
      <c r="B156" s="65" t="s">
        <v>17</v>
      </c>
      <c r="C156" s="70"/>
      <c r="D156" s="70"/>
      <c r="E156" s="70"/>
      <c r="F156" s="70"/>
      <c r="G156" s="70"/>
      <c r="H156" s="70"/>
      <c r="I156" s="70"/>
      <c r="J156" s="70"/>
      <c r="K156" s="70"/>
      <c r="L156" s="70">
        <f t="shared" si="24"/>
        <v>0</v>
      </c>
      <c r="M156" s="70"/>
    </row>
    <row r="157" spans="1:29" x14ac:dyDescent="0.25">
      <c r="A157" s="62"/>
      <c r="B157" s="139" t="s">
        <v>24</v>
      </c>
      <c r="C157" s="128">
        <f t="shared" ref="C157:L157" si="25">SUM(C121:C156)</f>
        <v>0</v>
      </c>
      <c r="D157" s="129">
        <f t="shared" si="25"/>
        <v>0</v>
      </c>
      <c r="E157" s="129">
        <f t="shared" si="25"/>
        <v>0</v>
      </c>
      <c r="F157" s="129">
        <f t="shared" si="25"/>
        <v>17</v>
      </c>
      <c r="G157" s="129">
        <f t="shared" si="25"/>
        <v>101</v>
      </c>
      <c r="H157" s="129">
        <f t="shared" si="25"/>
        <v>2012</v>
      </c>
      <c r="I157" s="129">
        <f t="shared" si="25"/>
        <v>0</v>
      </c>
      <c r="J157" s="129">
        <f t="shared" si="25"/>
        <v>161</v>
      </c>
      <c r="K157" s="129">
        <f t="shared" si="25"/>
        <v>1</v>
      </c>
      <c r="L157" s="129">
        <f t="shared" si="25"/>
        <v>2292</v>
      </c>
      <c r="M157" s="70">
        <f>SUM(C157:K157)</f>
        <v>2292</v>
      </c>
      <c r="AA157" s="70"/>
    </row>
    <row r="158" spans="1:29" x14ac:dyDescent="0.25">
      <c r="A158" s="62"/>
      <c r="E158" s="11"/>
      <c r="L158" s="11"/>
      <c r="AC158" s="12"/>
    </row>
    <row r="159" spans="1:29" x14ac:dyDescent="0.25">
      <c r="A159" s="62"/>
      <c r="AC159" s="12"/>
    </row>
    <row r="160" spans="1:29" x14ac:dyDescent="0.25">
      <c r="A160" s="62"/>
      <c r="B160" s="1" t="s">
        <v>266</v>
      </c>
      <c r="AC160" s="12"/>
    </row>
    <row r="161" spans="1:29" x14ac:dyDescent="0.25">
      <c r="A161" s="62"/>
      <c r="B161" s="1" t="s">
        <v>25</v>
      </c>
      <c r="AC161" s="12"/>
    </row>
    <row r="162" spans="1:29" x14ac:dyDescent="0.25">
      <c r="A162" s="62"/>
      <c r="B162" t="s">
        <v>31</v>
      </c>
      <c r="AC162" s="12"/>
    </row>
    <row r="163" spans="1:29" x14ac:dyDescent="0.25">
      <c r="A163" s="62"/>
      <c r="C163" s="1" t="s">
        <v>20</v>
      </c>
      <c r="G163" s="1" t="s">
        <v>21</v>
      </c>
      <c r="AC163" s="12"/>
    </row>
    <row r="164" spans="1:29" x14ac:dyDescent="0.25">
      <c r="A164" s="177" t="s">
        <v>216</v>
      </c>
      <c r="B164" s="19" t="s">
        <v>19</v>
      </c>
      <c r="C164" s="4">
        <v>12</v>
      </c>
      <c r="D164" s="4">
        <v>17</v>
      </c>
      <c r="E164" s="4">
        <v>22</v>
      </c>
      <c r="F164" s="4">
        <v>27</v>
      </c>
      <c r="G164" s="4">
        <v>2</v>
      </c>
      <c r="H164" s="4">
        <v>7</v>
      </c>
      <c r="I164" s="4">
        <v>12</v>
      </c>
      <c r="J164" s="4">
        <v>17</v>
      </c>
      <c r="K164" s="4">
        <v>22</v>
      </c>
      <c r="L164" s="7" t="s">
        <v>24</v>
      </c>
      <c r="AC164" s="12"/>
    </row>
    <row r="165" spans="1:29" ht="15.75" customHeight="1" x14ac:dyDescent="0.25">
      <c r="A165" s="62">
        <v>1</v>
      </c>
      <c r="B165" s="2" t="s">
        <v>1</v>
      </c>
      <c r="C165" s="70"/>
      <c r="D165" s="70"/>
      <c r="E165" s="70"/>
      <c r="F165" s="70">
        <f>2+0</f>
        <v>2</v>
      </c>
      <c r="G165" s="70">
        <f>0+2</f>
        <v>2</v>
      </c>
      <c r="H165" s="70">
        <f>6+14</f>
        <v>20</v>
      </c>
      <c r="I165" s="70">
        <f>1+26</f>
        <v>27</v>
      </c>
      <c r="J165" s="70">
        <f>2+11</f>
        <v>13</v>
      </c>
      <c r="K165" s="70">
        <f>8+14</f>
        <v>22</v>
      </c>
      <c r="L165" s="70">
        <f>SUM(C165:K165)</f>
        <v>86</v>
      </c>
      <c r="M165" s="70"/>
      <c r="AC165" s="12"/>
    </row>
    <row r="166" spans="1:29" x14ac:dyDescent="0.25">
      <c r="A166" s="62"/>
      <c r="B166" s="2" t="s">
        <v>49</v>
      </c>
      <c r="C166" s="70"/>
      <c r="D166" s="70"/>
      <c r="E166" s="70"/>
      <c r="F166" s="70"/>
      <c r="G166" s="70"/>
      <c r="H166" s="70"/>
      <c r="I166" s="70"/>
      <c r="J166" s="70"/>
      <c r="K166" s="70"/>
      <c r="L166" s="70">
        <f t="shared" ref="L166:L169" si="26">SUM(C166:K166)</f>
        <v>0</v>
      </c>
      <c r="M166" s="70"/>
      <c r="AC166" s="12"/>
    </row>
    <row r="167" spans="1:29" x14ac:dyDescent="0.25">
      <c r="A167" s="62"/>
      <c r="B167" s="2" t="s">
        <v>45</v>
      </c>
      <c r="C167" s="70"/>
      <c r="D167" s="70"/>
      <c r="E167" s="70"/>
      <c r="F167" s="70"/>
      <c r="G167" s="70"/>
      <c r="H167" s="70"/>
      <c r="I167" s="70"/>
      <c r="J167" s="70"/>
      <c r="K167" s="70"/>
      <c r="L167" s="70">
        <f t="shared" si="26"/>
        <v>0</v>
      </c>
      <c r="M167" s="70"/>
      <c r="AC167" s="12"/>
    </row>
    <row r="168" spans="1:29" x14ac:dyDescent="0.25">
      <c r="A168" s="62">
        <v>2</v>
      </c>
      <c r="B168" s="2" t="s">
        <v>41</v>
      </c>
      <c r="C168" s="70"/>
      <c r="D168" s="70"/>
      <c r="E168" s="70"/>
      <c r="F168" s="70"/>
      <c r="G168" s="70"/>
      <c r="H168" s="70">
        <f>1+3</f>
        <v>4</v>
      </c>
      <c r="I168" s="70"/>
      <c r="J168" s="70"/>
      <c r="K168" s="70"/>
      <c r="L168" s="70">
        <f t="shared" si="26"/>
        <v>4</v>
      </c>
      <c r="M168" s="70"/>
      <c r="AC168" s="12"/>
    </row>
    <row r="169" spans="1:29" x14ac:dyDescent="0.25">
      <c r="A169" s="62">
        <v>3</v>
      </c>
      <c r="B169" s="2" t="s">
        <v>2</v>
      </c>
      <c r="C169" s="70"/>
      <c r="D169" s="70"/>
      <c r="E169" s="70"/>
      <c r="F169" s="70">
        <f>11+0</f>
        <v>11</v>
      </c>
      <c r="G169" s="70">
        <f>17+10</f>
        <v>27</v>
      </c>
      <c r="H169" s="70">
        <f>8+0</f>
        <v>8</v>
      </c>
      <c r="I169" s="70">
        <f>1</f>
        <v>1</v>
      </c>
      <c r="J169" s="70">
        <f>0+2</f>
        <v>2</v>
      </c>
      <c r="K169" s="70"/>
      <c r="L169" s="70">
        <f t="shared" si="26"/>
        <v>49</v>
      </c>
      <c r="M169" s="70"/>
      <c r="AC169" s="12"/>
    </row>
    <row r="170" spans="1:29" x14ac:dyDescent="0.25">
      <c r="B170" s="79" t="s">
        <v>237</v>
      </c>
      <c r="C170" s="70"/>
      <c r="D170" s="70"/>
      <c r="E170" s="70"/>
      <c r="F170" s="70"/>
      <c r="G170" s="70"/>
      <c r="H170" s="70"/>
      <c r="I170" s="70"/>
      <c r="J170" s="70"/>
      <c r="K170" s="70"/>
      <c r="L170" s="70">
        <f>SUM(C170:K170)</f>
        <v>0</v>
      </c>
      <c r="M170" s="70"/>
      <c r="AC170" s="12"/>
    </row>
    <row r="171" spans="1:29" x14ac:dyDescent="0.25">
      <c r="A171" s="62"/>
      <c r="B171" s="2" t="s">
        <v>43</v>
      </c>
      <c r="C171" s="70"/>
      <c r="D171" s="70"/>
      <c r="E171" s="70"/>
      <c r="F171" s="70"/>
      <c r="G171" s="70"/>
      <c r="H171" s="70"/>
      <c r="I171" s="70"/>
      <c r="J171" s="70"/>
      <c r="K171" s="70"/>
      <c r="L171" s="70">
        <f t="shared" ref="L171:L200" si="27">SUM(C171:K171)</f>
        <v>0</v>
      </c>
      <c r="M171" s="70"/>
      <c r="AC171" s="12"/>
    </row>
    <row r="172" spans="1:29" x14ac:dyDescent="0.25">
      <c r="A172" s="62"/>
      <c r="B172" s="2" t="s">
        <v>3</v>
      </c>
      <c r="C172" s="70"/>
      <c r="D172" s="70"/>
      <c r="E172" s="70"/>
      <c r="F172" s="70"/>
      <c r="G172" s="70"/>
      <c r="H172" s="70"/>
      <c r="I172" s="70"/>
      <c r="J172" s="70"/>
      <c r="K172" s="70"/>
      <c r="L172" s="70">
        <f t="shared" si="27"/>
        <v>0</v>
      </c>
      <c r="M172" s="70"/>
      <c r="Q172" s="70"/>
      <c r="R172" s="70"/>
      <c r="S172" s="70"/>
      <c r="T172" s="70"/>
      <c r="U172" s="70"/>
      <c r="V172" s="70"/>
      <c r="W172" s="70"/>
      <c r="X172" s="70"/>
      <c r="Y172" s="70"/>
      <c r="AC172" s="12"/>
    </row>
    <row r="173" spans="1:29" x14ac:dyDescent="0.25">
      <c r="A173" s="62"/>
      <c r="B173" s="2" t="s">
        <v>4</v>
      </c>
      <c r="C173" s="70"/>
      <c r="D173" s="70"/>
      <c r="E173" s="70"/>
      <c r="F173" s="70"/>
      <c r="G173" s="70"/>
      <c r="H173" s="70"/>
      <c r="I173" s="70"/>
      <c r="J173" s="70"/>
      <c r="K173" s="70"/>
      <c r="L173" s="70">
        <f t="shared" si="27"/>
        <v>0</v>
      </c>
      <c r="M173" s="70"/>
      <c r="Q173" s="70"/>
      <c r="R173" s="70"/>
      <c r="S173" s="70"/>
      <c r="T173" s="70"/>
      <c r="U173" s="70"/>
      <c r="V173" s="70"/>
      <c r="W173" s="70"/>
      <c r="X173" s="70"/>
      <c r="Y173" s="70"/>
      <c r="AC173" s="12"/>
    </row>
    <row r="174" spans="1:29" x14ac:dyDescent="0.25">
      <c r="A174" s="62"/>
      <c r="B174" s="2" t="s">
        <v>48</v>
      </c>
      <c r="C174" s="70"/>
      <c r="D174" s="70"/>
      <c r="E174" s="70"/>
      <c r="F174" s="70"/>
      <c r="G174" s="70"/>
      <c r="H174" s="70"/>
      <c r="I174" s="70"/>
      <c r="J174" s="70"/>
      <c r="K174" s="70">
        <f>1+0</f>
        <v>1</v>
      </c>
      <c r="L174" s="70">
        <f t="shared" si="27"/>
        <v>1</v>
      </c>
      <c r="M174" s="70"/>
      <c r="AC174" s="12"/>
    </row>
    <row r="175" spans="1:29" x14ac:dyDescent="0.25">
      <c r="A175" s="62"/>
      <c r="B175" s="2" t="s">
        <v>6</v>
      </c>
      <c r="C175" s="70"/>
      <c r="D175" s="70"/>
      <c r="E175" s="70"/>
      <c r="F175" s="70"/>
      <c r="G175" s="70"/>
      <c r="H175" s="70"/>
      <c r="I175" s="70"/>
      <c r="J175" s="70"/>
      <c r="K175" s="70"/>
      <c r="L175" s="70">
        <f t="shared" si="27"/>
        <v>0</v>
      </c>
      <c r="M175" s="70"/>
      <c r="AC175" s="12"/>
    </row>
    <row r="176" spans="1:29" x14ac:dyDescent="0.25">
      <c r="A176" s="62">
        <v>4</v>
      </c>
      <c r="B176" s="2" t="s">
        <v>7</v>
      </c>
      <c r="C176" s="70"/>
      <c r="D176" s="70"/>
      <c r="E176" s="70"/>
      <c r="F176" s="70">
        <f>3+0</f>
        <v>3</v>
      </c>
      <c r="G176" s="70">
        <v>2</v>
      </c>
      <c r="H176" s="70"/>
      <c r="I176" s="70"/>
      <c r="J176" s="70"/>
      <c r="K176" s="70">
        <f>2+0</f>
        <v>2</v>
      </c>
      <c r="L176" s="70">
        <f t="shared" si="27"/>
        <v>7</v>
      </c>
      <c r="M176" s="70"/>
      <c r="AC176" s="12"/>
    </row>
    <row r="177" spans="1:29" x14ac:dyDescent="0.25">
      <c r="A177" s="62"/>
      <c r="B177" s="83" t="s">
        <v>81</v>
      </c>
      <c r="C177" s="70"/>
      <c r="D177" s="70"/>
      <c r="E177" s="70"/>
      <c r="F177" s="70"/>
      <c r="G177" s="70"/>
      <c r="H177" s="70"/>
      <c r="I177" s="70"/>
      <c r="J177" s="70"/>
      <c r="K177" s="70"/>
      <c r="L177" s="70">
        <f t="shared" si="27"/>
        <v>0</v>
      </c>
      <c r="M177" s="70"/>
      <c r="AC177" s="12"/>
    </row>
    <row r="178" spans="1:29" x14ac:dyDescent="0.25">
      <c r="A178" s="62"/>
      <c r="B178" s="2" t="s">
        <v>50</v>
      </c>
      <c r="C178" s="70"/>
      <c r="D178" s="70"/>
      <c r="E178" s="70"/>
      <c r="F178" s="70"/>
      <c r="G178" s="70"/>
      <c r="H178" s="70"/>
      <c r="I178" s="70"/>
      <c r="J178" s="70"/>
      <c r="K178" s="70"/>
      <c r="L178" s="70">
        <f t="shared" si="27"/>
        <v>0</v>
      </c>
      <c r="M178" s="70"/>
    </row>
    <row r="179" spans="1:29" x14ac:dyDescent="0.25">
      <c r="A179" s="62">
        <v>5</v>
      </c>
      <c r="B179" s="2" t="s">
        <v>51</v>
      </c>
      <c r="C179" s="70"/>
      <c r="D179" s="70"/>
      <c r="E179" s="70"/>
      <c r="F179" s="70"/>
      <c r="G179" s="70"/>
      <c r="H179" s="70"/>
      <c r="I179" s="70"/>
      <c r="J179" s="70">
        <f>1+0</f>
        <v>1</v>
      </c>
      <c r="K179" s="70"/>
      <c r="L179" s="70">
        <f t="shared" si="27"/>
        <v>1</v>
      </c>
      <c r="M179" s="70"/>
    </row>
    <row r="180" spans="1:29" x14ac:dyDescent="0.25">
      <c r="A180" s="62">
        <v>6</v>
      </c>
      <c r="B180" s="2" t="s">
        <v>42</v>
      </c>
      <c r="C180" s="70"/>
      <c r="D180" s="70"/>
      <c r="E180" s="70"/>
      <c r="F180" s="70"/>
      <c r="G180" s="70"/>
      <c r="H180" s="70">
        <f>3+0</f>
        <v>3</v>
      </c>
      <c r="I180" s="70">
        <f>1</f>
        <v>1</v>
      </c>
      <c r="J180" s="70"/>
      <c r="K180" s="70"/>
      <c r="L180" s="70">
        <f t="shared" si="27"/>
        <v>4</v>
      </c>
      <c r="M180" s="70"/>
    </row>
    <row r="181" spans="1:29" x14ac:dyDescent="0.25">
      <c r="A181" s="62"/>
      <c r="B181" s="2" t="s">
        <v>8</v>
      </c>
      <c r="C181" s="70"/>
      <c r="D181" s="70"/>
      <c r="E181" s="70"/>
      <c r="F181" s="70"/>
      <c r="G181" s="70"/>
      <c r="H181" s="70"/>
      <c r="I181" s="70"/>
      <c r="J181" s="70"/>
      <c r="K181" s="70"/>
      <c r="L181" s="70">
        <f t="shared" si="27"/>
        <v>0</v>
      </c>
      <c r="M181" s="70"/>
    </row>
    <row r="182" spans="1:29" x14ac:dyDescent="0.25">
      <c r="A182" s="62"/>
      <c r="B182" s="2" t="s">
        <v>9</v>
      </c>
      <c r="C182" s="70"/>
      <c r="D182" s="70"/>
      <c r="E182" s="70"/>
      <c r="F182" s="70"/>
      <c r="G182" s="70"/>
      <c r="H182" s="70"/>
      <c r="I182" s="70"/>
      <c r="J182" s="70"/>
      <c r="K182" s="70"/>
      <c r="L182" s="70">
        <f t="shared" si="27"/>
        <v>0</v>
      </c>
      <c r="M182" s="70"/>
    </row>
    <row r="183" spans="1:29" x14ac:dyDescent="0.25">
      <c r="A183" s="62">
        <v>7</v>
      </c>
      <c r="B183" s="2" t="s">
        <v>44</v>
      </c>
      <c r="C183" s="70"/>
      <c r="D183" s="70"/>
      <c r="E183" s="70"/>
      <c r="F183" s="70"/>
      <c r="G183" s="70"/>
      <c r="H183" s="70"/>
      <c r="I183" s="70">
        <f>0+1</f>
        <v>1</v>
      </c>
      <c r="J183" s="70"/>
      <c r="K183" s="70">
        <f>0+2</f>
        <v>2</v>
      </c>
      <c r="L183" s="70">
        <f t="shared" si="27"/>
        <v>3</v>
      </c>
      <c r="M183" s="70"/>
    </row>
    <row r="184" spans="1:29" x14ac:dyDescent="0.25">
      <c r="A184" s="62"/>
      <c r="B184" s="2" t="s">
        <v>10</v>
      </c>
      <c r="C184" s="70"/>
      <c r="D184" s="70"/>
      <c r="E184" s="70"/>
      <c r="F184" s="70"/>
      <c r="G184" s="70"/>
      <c r="H184" s="70"/>
      <c r="I184" s="70"/>
      <c r="J184" s="70"/>
      <c r="K184" s="70"/>
      <c r="L184" s="70">
        <f t="shared" si="27"/>
        <v>0</v>
      </c>
      <c r="M184" s="70"/>
    </row>
    <row r="185" spans="1:29" x14ac:dyDescent="0.25">
      <c r="A185" s="62">
        <v>8</v>
      </c>
      <c r="B185" s="2" t="s">
        <v>11</v>
      </c>
      <c r="C185" s="70"/>
      <c r="D185" s="70"/>
      <c r="E185" s="70"/>
      <c r="F185" s="70">
        <f>6+0</f>
        <v>6</v>
      </c>
      <c r="G185" s="70">
        <f>10+53</f>
        <v>63</v>
      </c>
      <c r="H185" s="70">
        <f>330+475</f>
        <v>805</v>
      </c>
      <c r="I185" s="70">
        <f>760+900</f>
        <v>1660</v>
      </c>
      <c r="J185" s="70">
        <f>4215+2890</f>
        <v>7105</v>
      </c>
      <c r="K185" s="70">
        <f>0+49</f>
        <v>49</v>
      </c>
      <c r="L185" s="70">
        <f t="shared" si="27"/>
        <v>9688</v>
      </c>
      <c r="M185" s="70"/>
    </row>
    <row r="186" spans="1:29" x14ac:dyDescent="0.25">
      <c r="A186" s="62">
        <v>9</v>
      </c>
      <c r="B186" s="2" t="s">
        <v>12</v>
      </c>
      <c r="C186" s="70"/>
      <c r="D186" s="70"/>
      <c r="E186" s="70"/>
      <c r="F186" s="70"/>
      <c r="G186" s="70">
        <f>2+8</f>
        <v>10</v>
      </c>
      <c r="H186" s="70">
        <f>7+7</f>
        <v>14</v>
      </c>
      <c r="I186" s="70">
        <f>4+20</f>
        <v>24</v>
      </c>
      <c r="J186" s="70">
        <f>10+12</f>
        <v>22</v>
      </c>
      <c r="K186" s="70"/>
      <c r="L186" s="70">
        <f t="shared" si="27"/>
        <v>70</v>
      </c>
      <c r="M186" s="70"/>
    </row>
    <row r="187" spans="1:29" x14ac:dyDescent="0.25">
      <c r="A187" s="62">
        <v>10</v>
      </c>
      <c r="B187" s="2" t="s">
        <v>32</v>
      </c>
      <c r="C187" s="70"/>
      <c r="D187" s="70"/>
      <c r="E187" s="70"/>
      <c r="F187" s="70"/>
      <c r="G187" s="70"/>
      <c r="H187" s="70"/>
      <c r="I187" s="70"/>
      <c r="J187" s="70">
        <f>10+0</f>
        <v>10</v>
      </c>
      <c r="K187" s="70">
        <f>0+1</f>
        <v>1</v>
      </c>
      <c r="L187" s="70">
        <f t="shared" si="27"/>
        <v>11</v>
      </c>
      <c r="M187" s="70"/>
    </row>
    <row r="188" spans="1:29" x14ac:dyDescent="0.25">
      <c r="A188" s="62"/>
      <c r="B188" s="2" t="s">
        <v>212</v>
      </c>
      <c r="C188" s="70"/>
      <c r="D188" s="70"/>
      <c r="E188" s="70"/>
      <c r="F188" s="70"/>
      <c r="G188" s="70">
        <f>0+12</f>
        <v>12</v>
      </c>
      <c r="H188" s="70">
        <f>110+126</f>
        <v>236</v>
      </c>
      <c r="I188" s="70">
        <f>7</f>
        <v>7</v>
      </c>
      <c r="J188" s="70">
        <f>4+210</f>
        <v>214</v>
      </c>
      <c r="K188" s="70">
        <v>10</v>
      </c>
      <c r="L188" s="70">
        <f t="shared" si="27"/>
        <v>479</v>
      </c>
      <c r="M188" s="70"/>
    </row>
    <row r="189" spans="1:29" x14ac:dyDescent="0.25">
      <c r="A189" s="62">
        <v>11</v>
      </c>
      <c r="B189" s="2" t="s">
        <v>46</v>
      </c>
      <c r="C189" s="70"/>
      <c r="D189" s="70"/>
      <c r="E189" s="70"/>
      <c r="F189" s="70"/>
      <c r="G189" s="70">
        <v>1</v>
      </c>
      <c r="H189" s="70"/>
      <c r="I189" s="70">
        <f>0+1</f>
        <v>1</v>
      </c>
      <c r="J189" s="70"/>
      <c r="K189" s="70"/>
      <c r="L189" s="70">
        <f t="shared" si="27"/>
        <v>2</v>
      </c>
      <c r="M189" s="70"/>
    </row>
    <row r="190" spans="1:29" x14ac:dyDescent="0.25">
      <c r="A190" s="62">
        <v>12</v>
      </c>
      <c r="B190" s="2" t="s">
        <v>13</v>
      </c>
      <c r="C190" s="70"/>
      <c r="D190" s="70"/>
      <c r="E190" s="70"/>
      <c r="F190" s="70"/>
      <c r="G190" s="70"/>
      <c r="H190" s="70"/>
      <c r="I190" s="70"/>
      <c r="J190" s="70">
        <f>2+0</f>
        <v>2</v>
      </c>
      <c r="K190" s="70"/>
      <c r="L190" s="70">
        <f t="shared" si="27"/>
        <v>2</v>
      </c>
      <c r="M190" s="70"/>
      <c r="O190" s="62"/>
    </row>
    <row r="191" spans="1:29" x14ac:dyDescent="0.25">
      <c r="A191" s="62">
        <v>13</v>
      </c>
      <c r="B191" s="2" t="s">
        <v>14</v>
      </c>
      <c r="C191" s="70"/>
      <c r="D191" s="70"/>
      <c r="E191" s="70"/>
      <c r="F191" s="70">
        <f>19+0</f>
        <v>19</v>
      </c>
      <c r="G191" s="70">
        <f>60+88</f>
        <v>148</v>
      </c>
      <c r="H191" s="70">
        <f>150+6</f>
        <v>156</v>
      </c>
      <c r="I191" s="70">
        <f>225+178</f>
        <v>403</v>
      </c>
      <c r="J191" s="70">
        <f>170+28</f>
        <v>198</v>
      </c>
      <c r="K191" s="70">
        <f>0+1</f>
        <v>1</v>
      </c>
      <c r="L191" s="70">
        <f t="shared" si="27"/>
        <v>925</v>
      </c>
      <c r="M191" s="70"/>
      <c r="O191" s="62"/>
    </row>
    <row r="192" spans="1:29" x14ac:dyDescent="0.25">
      <c r="A192" s="62">
        <v>14</v>
      </c>
      <c r="B192" s="2" t="s">
        <v>40</v>
      </c>
      <c r="C192" s="70">
        <v>40</v>
      </c>
      <c r="D192" s="70">
        <v>5</v>
      </c>
      <c r="E192" s="70">
        <v>1</v>
      </c>
      <c r="F192" s="70"/>
      <c r="G192" s="70"/>
      <c r="H192" s="70"/>
      <c r="I192" s="70"/>
      <c r="J192" s="70"/>
      <c r="K192" s="70"/>
      <c r="L192" s="70">
        <f t="shared" si="27"/>
        <v>46</v>
      </c>
      <c r="M192" s="70"/>
    </row>
    <row r="193" spans="1:15" x14ac:dyDescent="0.25">
      <c r="A193" s="62"/>
      <c r="B193" s="2" t="s">
        <v>52</v>
      </c>
      <c r="C193" s="70"/>
      <c r="D193" s="70"/>
      <c r="E193" s="70"/>
      <c r="F193" s="70"/>
      <c r="G193" s="70"/>
      <c r="H193" s="70"/>
      <c r="I193" s="70"/>
      <c r="J193" s="70"/>
      <c r="K193" s="70"/>
      <c r="L193" s="70">
        <f t="shared" si="27"/>
        <v>0</v>
      </c>
      <c r="M193" s="70"/>
    </row>
    <row r="194" spans="1:15" x14ac:dyDescent="0.25">
      <c r="A194" s="62"/>
      <c r="B194" s="2" t="s">
        <v>53</v>
      </c>
      <c r="C194" s="70"/>
      <c r="D194" s="70"/>
      <c r="E194" s="70"/>
      <c r="F194" s="70"/>
      <c r="G194" s="70"/>
      <c r="H194" s="70"/>
      <c r="I194" s="70"/>
      <c r="J194" s="70"/>
      <c r="K194" s="70"/>
      <c r="L194" s="70">
        <f t="shared" si="27"/>
        <v>0</v>
      </c>
      <c r="M194" s="70"/>
    </row>
    <row r="195" spans="1:15" x14ac:dyDescent="0.25">
      <c r="A195" s="62">
        <v>15</v>
      </c>
      <c r="B195" s="2" t="s">
        <v>15</v>
      </c>
      <c r="C195" s="70"/>
      <c r="D195" s="70"/>
      <c r="E195" s="70"/>
      <c r="F195" s="70"/>
      <c r="G195" s="70">
        <v>4</v>
      </c>
      <c r="H195" s="70">
        <f>9+0</f>
        <v>9</v>
      </c>
      <c r="I195" s="70"/>
      <c r="J195" s="70"/>
      <c r="K195" s="70"/>
      <c r="L195" s="70">
        <f t="shared" si="27"/>
        <v>13</v>
      </c>
      <c r="M195" s="70"/>
    </row>
    <row r="196" spans="1:15" x14ac:dyDescent="0.25">
      <c r="A196" s="62"/>
      <c r="B196" s="2" t="s">
        <v>54</v>
      </c>
      <c r="C196" s="70"/>
      <c r="D196" s="70"/>
      <c r="E196" s="70"/>
      <c r="F196" s="70"/>
      <c r="G196" s="70"/>
      <c r="H196" s="70"/>
      <c r="I196" s="70"/>
      <c r="J196" s="70"/>
      <c r="K196" s="70"/>
      <c r="L196" s="70">
        <f t="shared" si="27"/>
        <v>0</v>
      </c>
      <c r="M196" s="70"/>
    </row>
    <row r="197" spans="1:15" x14ac:dyDescent="0.25">
      <c r="A197" s="62"/>
      <c r="B197" s="2" t="s">
        <v>47</v>
      </c>
      <c r="C197" s="70"/>
      <c r="D197" s="70"/>
      <c r="E197" s="70"/>
      <c r="F197" s="70"/>
      <c r="G197" s="70">
        <f>0+1</f>
        <v>1</v>
      </c>
      <c r="H197" s="70"/>
      <c r="I197" s="70"/>
      <c r="J197" s="70">
        <f>7+0</f>
        <v>7</v>
      </c>
      <c r="K197" s="70"/>
      <c r="L197" s="70">
        <f t="shared" si="27"/>
        <v>8</v>
      </c>
      <c r="M197" s="70"/>
    </row>
    <row r="198" spans="1:15" x14ac:dyDescent="0.25">
      <c r="A198" s="62"/>
      <c r="B198" s="2" t="s">
        <v>16</v>
      </c>
      <c r="C198" s="70"/>
      <c r="D198" s="70"/>
      <c r="E198" s="70"/>
      <c r="F198" s="70"/>
      <c r="G198" s="70"/>
      <c r="H198" s="70"/>
      <c r="I198" s="70"/>
      <c r="J198" s="70"/>
      <c r="K198" s="70"/>
      <c r="L198" s="70">
        <f t="shared" si="27"/>
        <v>0</v>
      </c>
      <c r="M198" s="70"/>
    </row>
    <row r="199" spans="1:15" x14ac:dyDescent="0.25">
      <c r="A199" s="62"/>
      <c r="B199" s="2" t="s">
        <v>55</v>
      </c>
      <c r="C199" s="70"/>
      <c r="D199" s="70"/>
      <c r="E199" s="70"/>
      <c r="F199" s="70"/>
      <c r="G199" s="70"/>
      <c r="H199" s="70"/>
      <c r="I199" s="70"/>
      <c r="J199" s="70"/>
      <c r="K199" s="70"/>
      <c r="L199" s="70">
        <f t="shared" si="27"/>
        <v>0</v>
      </c>
      <c r="M199" s="70"/>
    </row>
    <row r="200" spans="1:15" x14ac:dyDescent="0.25">
      <c r="A200" s="62"/>
      <c r="B200" s="65" t="s">
        <v>17</v>
      </c>
      <c r="C200" s="70"/>
      <c r="D200" s="70"/>
      <c r="E200" s="70"/>
      <c r="F200" s="70"/>
      <c r="G200" s="70"/>
      <c r="H200" s="70"/>
      <c r="I200" s="70"/>
      <c r="J200" s="70"/>
      <c r="K200" s="70"/>
      <c r="L200" s="70">
        <f t="shared" si="27"/>
        <v>0</v>
      </c>
      <c r="M200" s="70"/>
      <c r="O200" s="62"/>
    </row>
    <row r="201" spans="1:15" x14ac:dyDescent="0.25">
      <c r="A201" s="62"/>
      <c r="B201" s="139" t="s">
        <v>24</v>
      </c>
      <c r="C201" s="128">
        <f t="shared" ref="C201:L201" si="28">SUM(C165:C200)</f>
        <v>40</v>
      </c>
      <c r="D201" s="129">
        <f t="shared" si="28"/>
        <v>5</v>
      </c>
      <c r="E201" s="129">
        <f t="shared" si="28"/>
        <v>1</v>
      </c>
      <c r="F201" s="129">
        <f t="shared" si="28"/>
        <v>41</v>
      </c>
      <c r="G201" s="129">
        <f t="shared" si="28"/>
        <v>270</v>
      </c>
      <c r="H201" s="129">
        <f t="shared" si="28"/>
        <v>1255</v>
      </c>
      <c r="I201" s="129">
        <f t="shared" si="28"/>
        <v>2125</v>
      </c>
      <c r="J201" s="129">
        <f t="shared" si="28"/>
        <v>7574</v>
      </c>
      <c r="K201" s="129">
        <f t="shared" si="28"/>
        <v>88</v>
      </c>
      <c r="L201" s="129">
        <f t="shared" si="28"/>
        <v>11399</v>
      </c>
      <c r="M201" s="70">
        <f>SUM(C201:K201)</f>
        <v>11399</v>
      </c>
      <c r="O201" s="62"/>
    </row>
    <row r="202" spans="1:15" x14ac:dyDescent="0.25">
      <c r="A202" s="62"/>
      <c r="E202" s="11"/>
      <c r="L202" s="11"/>
      <c r="O202" s="62"/>
    </row>
    <row r="203" spans="1:15" x14ac:dyDescent="0.25">
      <c r="A203" s="62"/>
      <c r="O203" s="62"/>
    </row>
    <row r="204" spans="1:15" x14ac:dyDescent="0.25">
      <c r="A204" s="62"/>
      <c r="B204" s="1" t="s">
        <v>266</v>
      </c>
      <c r="O204" s="62"/>
    </row>
    <row r="205" spans="1:15" x14ac:dyDescent="0.25">
      <c r="A205" s="62"/>
      <c r="B205" s="1" t="s">
        <v>26</v>
      </c>
      <c r="O205" s="62"/>
    </row>
    <row r="206" spans="1:15" x14ac:dyDescent="0.25">
      <c r="A206" s="62"/>
      <c r="B206" t="s">
        <v>31</v>
      </c>
      <c r="O206" s="62"/>
    </row>
    <row r="207" spans="1:15" x14ac:dyDescent="0.25">
      <c r="A207" s="62"/>
      <c r="C207" s="1" t="s">
        <v>20</v>
      </c>
      <c r="G207" s="1" t="s">
        <v>21</v>
      </c>
      <c r="O207" s="62"/>
    </row>
    <row r="208" spans="1:15" x14ac:dyDescent="0.25">
      <c r="A208" s="177" t="s">
        <v>216</v>
      </c>
      <c r="B208" s="19" t="s">
        <v>19</v>
      </c>
      <c r="C208" s="4">
        <v>12</v>
      </c>
      <c r="D208" s="4">
        <v>17</v>
      </c>
      <c r="E208" s="4">
        <v>22</v>
      </c>
      <c r="F208" s="4">
        <v>27</v>
      </c>
      <c r="G208" s="4">
        <v>2</v>
      </c>
      <c r="H208" s="4">
        <v>7</v>
      </c>
      <c r="I208" s="4">
        <v>12</v>
      </c>
      <c r="J208" s="4">
        <v>17</v>
      </c>
      <c r="K208" s="4">
        <v>22</v>
      </c>
      <c r="L208" s="7" t="s">
        <v>24</v>
      </c>
    </row>
    <row r="209" spans="1:15" x14ac:dyDescent="0.25">
      <c r="A209" s="62">
        <v>1</v>
      </c>
      <c r="B209" s="2" t="s">
        <v>1</v>
      </c>
      <c r="C209" s="70"/>
      <c r="D209" s="70"/>
      <c r="E209" s="70"/>
      <c r="F209" s="70"/>
      <c r="G209" s="70"/>
      <c r="H209" s="70">
        <v>3</v>
      </c>
      <c r="I209" s="70">
        <v>4</v>
      </c>
      <c r="J209" s="70">
        <v>4</v>
      </c>
      <c r="K209" s="70">
        <v>2</v>
      </c>
      <c r="L209" s="70">
        <f t="shared" ref="L209:L213" si="29">SUM(C209:K209)</f>
        <v>13</v>
      </c>
      <c r="M209" s="70"/>
      <c r="O209" s="62"/>
    </row>
    <row r="210" spans="1:15" x14ac:dyDescent="0.25">
      <c r="A210" s="62"/>
      <c r="B210" s="2" t="s">
        <v>49</v>
      </c>
      <c r="C210" s="70"/>
      <c r="D210" s="70"/>
      <c r="E210" s="70"/>
      <c r="F210" s="70"/>
      <c r="G210" s="70"/>
      <c r="H210" s="70"/>
      <c r="I210" s="70"/>
      <c r="J210" s="70"/>
      <c r="K210" s="70"/>
      <c r="L210" s="70">
        <f t="shared" si="29"/>
        <v>0</v>
      </c>
      <c r="M210" s="70"/>
      <c r="O210" s="62"/>
    </row>
    <row r="211" spans="1:15" x14ac:dyDescent="0.25">
      <c r="A211" s="62"/>
      <c r="B211" s="2" t="s">
        <v>45</v>
      </c>
      <c r="C211" s="70"/>
      <c r="D211" s="70"/>
      <c r="E211" s="70"/>
      <c r="F211" s="70"/>
      <c r="G211" s="70"/>
      <c r="H211" s="70"/>
      <c r="I211" s="70"/>
      <c r="J211" s="70"/>
      <c r="K211" s="70"/>
      <c r="L211" s="70">
        <f t="shared" si="29"/>
        <v>0</v>
      </c>
      <c r="M211" s="70"/>
      <c r="O211" s="62"/>
    </row>
    <row r="212" spans="1:15" x14ac:dyDescent="0.25">
      <c r="A212" s="62"/>
      <c r="B212" s="2" t="s">
        <v>41</v>
      </c>
      <c r="C212" s="70"/>
      <c r="D212" s="70"/>
      <c r="E212" s="70"/>
      <c r="F212" s="70"/>
      <c r="G212" s="70"/>
      <c r="H212" s="70"/>
      <c r="I212" s="70"/>
      <c r="J212" s="70"/>
      <c r="K212" s="70"/>
      <c r="L212" s="70">
        <f t="shared" si="29"/>
        <v>0</v>
      </c>
      <c r="M212" s="70"/>
      <c r="O212" s="62"/>
    </row>
    <row r="213" spans="1:15" x14ac:dyDescent="0.25">
      <c r="A213" s="62">
        <v>2</v>
      </c>
      <c r="B213" s="2" t="s">
        <v>2</v>
      </c>
      <c r="C213" s="70"/>
      <c r="D213" s="70"/>
      <c r="E213" s="70"/>
      <c r="F213" s="70"/>
      <c r="G213" s="70">
        <v>1</v>
      </c>
      <c r="H213" s="70"/>
      <c r="I213" s="70"/>
      <c r="J213" s="70"/>
      <c r="K213" s="70"/>
      <c r="L213" s="70">
        <f t="shared" si="29"/>
        <v>1</v>
      </c>
      <c r="M213" s="70"/>
      <c r="O213" s="62"/>
    </row>
    <row r="214" spans="1:15" x14ac:dyDescent="0.25">
      <c r="B214" s="79" t="s">
        <v>237</v>
      </c>
      <c r="C214" s="70"/>
      <c r="D214" s="70"/>
      <c r="E214" s="70"/>
      <c r="F214" s="70"/>
      <c r="G214" s="70"/>
      <c r="H214" s="70"/>
      <c r="I214" s="70"/>
      <c r="J214" s="70"/>
      <c r="K214" s="70"/>
      <c r="L214" s="70">
        <f>SUM(C214:K214)</f>
        <v>0</v>
      </c>
      <c r="M214" s="70"/>
    </row>
    <row r="215" spans="1:15" x14ac:dyDescent="0.25">
      <c r="A215" s="62"/>
      <c r="B215" s="2" t="s">
        <v>43</v>
      </c>
      <c r="C215" s="70"/>
      <c r="D215" s="70"/>
      <c r="E215" s="70"/>
      <c r="F215" s="70"/>
      <c r="G215" s="70"/>
      <c r="H215" s="70"/>
      <c r="I215" s="70"/>
      <c r="J215" s="70"/>
      <c r="K215" s="70"/>
      <c r="L215" s="70">
        <f t="shared" ref="L215:L244" si="30">SUM(C215:K215)</f>
        <v>0</v>
      </c>
      <c r="M215" s="70"/>
    </row>
    <row r="216" spans="1:15" x14ac:dyDescent="0.25">
      <c r="A216" s="62"/>
      <c r="B216" s="2" t="s">
        <v>3</v>
      </c>
      <c r="C216" s="70"/>
      <c r="D216" s="70"/>
      <c r="E216" s="70"/>
      <c r="F216" s="70"/>
      <c r="G216" s="70"/>
      <c r="H216" s="70"/>
      <c r="I216" s="70"/>
      <c r="J216" s="70"/>
      <c r="K216" s="70"/>
      <c r="L216" s="70">
        <f t="shared" si="30"/>
        <v>0</v>
      </c>
      <c r="M216" s="70"/>
    </row>
    <row r="217" spans="1:15" x14ac:dyDescent="0.25">
      <c r="A217" s="62"/>
      <c r="B217" s="2" t="s">
        <v>4</v>
      </c>
      <c r="C217" s="70"/>
      <c r="D217" s="70"/>
      <c r="E217" s="70"/>
      <c r="F217" s="70"/>
      <c r="G217" s="70"/>
      <c r="H217" s="70"/>
      <c r="I217" s="70"/>
      <c r="J217" s="70"/>
      <c r="K217" s="70"/>
      <c r="L217" s="70">
        <f t="shared" si="30"/>
        <v>0</v>
      </c>
      <c r="M217" s="70"/>
    </row>
    <row r="218" spans="1:15" x14ac:dyDescent="0.25">
      <c r="A218" s="62"/>
      <c r="B218" s="2" t="s">
        <v>48</v>
      </c>
      <c r="C218" s="70"/>
      <c r="D218" s="70"/>
      <c r="E218" s="70"/>
      <c r="F218" s="70"/>
      <c r="G218" s="70"/>
      <c r="H218" s="70"/>
      <c r="I218" s="70"/>
      <c r="J218" s="70"/>
      <c r="K218" s="70"/>
      <c r="L218" s="70">
        <f t="shared" si="30"/>
        <v>0</v>
      </c>
      <c r="M218" s="70"/>
    </row>
    <row r="219" spans="1:15" x14ac:dyDescent="0.25">
      <c r="A219" s="62"/>
      <c r="B219" s="2" t="s">
        <v>6</v>
      </c>
      <c r="C219" s="70"/>
      <c r="D219" s="70"/>
      <c r="E219" s="70"/>
      <c r="F219" s="70"/>
      <c r="G219" s="70"/>
      <c r="H219" s="70"/>
      <c r="I219" s="70"/>
      <c r="J219" s="70"/>
      <c r="K219" s="70"/>
      <c r="L219" s="70">
        <f t="shared" si="30"/>
        <v>0</v>
      </c>
      <c r="M219" s="70"/>
    </row>
    <row r="220" spans="1:15" x14ac:dyDescent="0.25">
      <c r="A220" s="62"/>
      <c r="B220" s="2" t="s">
        <v>7</v>
      </c>
      <c r="C220" s="70"/>
      <c r="D220" s="70"/>
      <c r="E220" s="70"/>
      <c r="F220" s="70"/>
      <c r="G220" s="70"/>
      <c r="H220" s="70"/>
      <c r="I220" s="70"/>
      <c r="J220" s="70"/>
      <c r="K220" s="70"/>
      <c r="L220" s="70">
        <f t="shared" si="30"/>
        <v>0</v>
      </c>
      <c r="M220" s="70"/>
    </row>
    <row r="221" spans="1:15" x14ac:dyDescent="0.25">
      <c r="A221" s="62"/>
      <c r="B221" s="83" t="s">
        <v>81</v>
      </c>
      <c r="C221" s="70"/>
      <c r="D221" s="70"/>
      <c r="E221" s="70"/>
      <c r="F221" s="70"/>
      <c r="G221" s="70"/>
      <c r="H221" s="70"/>
      <c r="I221" s="70"/>
      <c r="J221" s="70"/>
      <c r="K221" s="70"/>
      <c r="L221" s="70">
        <f t="shared" si="30"/>
        <v>0</v>
      </c>
      <c r="M221" s="70"/>
    </row>
    <row r="222" spans="1:15" x14ac:dyDescent="0.25">
      <c r="A222" s="62"/>
      <c r="B222" s="2" t="s">
        <v>50</v>
      </c>
      <c r="C222" s="70"/>
      <c r="D222" s="70"/>
      <c r="E222" s="70"/>
      <c r="F222" s="70"/>
      <c r="G222" s="70"/>
      <c r="H222" s="70"/>
      <c r="I222" s="70"/>
      <c r="J222" s="70"/>
      <c r="K222" s="70"/>
      <c r="L222" s="70">
        <f t="shared" si="30"/>
        <v>0</v>
      </c>
      <c r="M222" s="70"/>
    </row>
    <row r="223" spans="1:15" x14ac:dyDescent="0.25">
      <c r="A223" s="62"/>
      <c r="B223" s="2" t="s">
        <v>51</v>
      </c>
      <c r="C223" s="70"/>
      <c r="D223" s="70"/>
      <c r="E223" s="70"/>
      <c r="F223" s="70"/>
      <c r="G223" s="70"/>
      <c r="H223" s="70"/>
      <c r="I223" s="70"/>
      <c r="J223" s="70"/>
      <c r="K223" s="70"/>
      <c r="L223" s="70">
        <f t="shared" si="30"/>
        <v>0</v>
      </c>
      <c r="M223" s="70"/>
    </row>
    <row r="224" spans="1:15" x14ac:dyDescent="0.25">
      <c r="A224" s="62"/>
      <c r="B224" s="2" t="s">
        <v>42</v>
      </c>
      <c r="C224" s="70"/>
      <c r="D224" s="70"/>
      <c r="E224" s="70"/>
      <c r="F224" s="70"/>
      <c r="G224" s="70"/>
      <c r="H224" s="70"/>
      <c r="I224" s="70"/>
      <c r="J224" s="70"/>
      <c r="K224" s="70"/>
      <c r="L224" s="70">
        <f t="shared" si="30"/>
        <v>0</v>
      </c>
      <c r="M224" s="70"/>
    </row>
    <row r="225" spans="1:13" x14ac:dyDescent="0.25">
      <c r="A225" s="62">
        <v>3</v>
      </c>
      <c r="B225" s="2" t="s">
        <v>8</v>
      </c>
      <c r="C225" s="70"/>
      <c r="D225" s="70"/>
      <c r="E225" s="70"/>
      <c r="F225" s="70"/>
      <c r="G225" s="70"/>
      <c r="H225" s="70"/>
      <c r="I225" s="70"/>
      <c r="J225" s="70">
        <v>35</v>
      </c>
      <c r="K225" s="70">
        <v>4</v>
      </c>
      <c r="L225" s="70">
        <f t="shared" si="30"/>
        <v>39</v>
      </c>
      <c r="M225" s="70"/>
    </row>
    <row r="226" spans="1:13" x14ac:dyDescent="0.25">
      <c r="A226" s="62">
        <v>4</v>
      </c>
      <c r="B226" s="2" t="s">
        <v>9</v>
      </c>
      <c r="C226" s="70"/>
      <c r="D226" s="70"/>
      <c r="E226" s="70"/>
      <c r="F226" s="70"/>
      <c r="G226" s="70">
        <v>45</v>
      </c>
      <c r="H226" s="70"/>
      <c r="I226" s="70"/>
      <c r="J226" s="70"/>
      <c r="K226" s="70"/>
      <c r="L226" s="70">
        <f t="shared" si="30"/>
        <v>45</v>
      </c>
      <c r="M226" s="70"/>
    </row>
    <row r="227" spans="1:13" x14ac:dyDescent="0.25">
      <c r="A227" s="62">
        <v>5</v>
      </c>
      <c r="B227" s="2" t="s">
        <v>44</v>
      </c>
      <c r="C227" s="70"/>
      <c r="D227" s="70"/>
      <c r="E227" s="70"/>
      <c r="F227" s="70"/>
      <c r="G227" s="70"/>
      <c r="H227" s="70"/>
      <c r="I227" s="70"/>
      <c r="J227" s="70">
        <v>15</v>
      </c>
      <c r="K227" s="70">
        <v>5</v>
      </c>
      <c r="L227" s="70">
        <f t="shared" si="30"/>
        <v>20</v>
      </c>
      <c r="M227" s="70"/>
    </row>
    <row r="228" spans="1:13" x14ac:dyDescent="0.25">
      <c r="A228" s="62">
        <v>6</v>
      </c>
      <c r="B228" s="2" t="s">
        <v>10</v>
      </c>
      <c r="C228" s="70"/>
      <c r="D228" s="70"/>
      <c r="E228" s="70"/>
      <c r="F228" s="70"/>
      <c r="G228" s="70"/>
      <c r="H228" s="70">
        <v>2</v>
      </c>
      <c r="I228" s="70"/>
      <c r="J228" s="70">
        <v>2</v>
      </c>
      <c r="K228" s="70"/>
      <c r="L228" s="70">
        <f t="shared" si="30"/>
        <v>4</v>
      </c>
      <c r="M228" s="70"/>
    </row>
    <row r="229" spans="1:13" x14ac:dyDescent="0.25">
      <c r="A229" s="62">
        <v>7</v>
      </c>
      <c r="B229" s="2" t="s">
        <v>11</v>
      </c>
      <c r="C229" s="70"/>
      <c r="D229" s="70"/>
      <c r="E229" s="70"/>
      <c r="F229" s="70"/>
      <c r="G229" s="70"/>
      <c r="H229" s="70"/>
      <c r="I229" s="70">
        <v>280</v>
      </c>
      <c r="J229" s="70">
        <v>630</v>
      </c>
      <c r="K229" s="70">
        <v>3</v>
      </c>
      <c r="L229" s="70">
        <f t="shared" si="30"/>
        <v>913</v>
      </c>
      <c r="M229" s="70"/>
    </row>
    <row r="230" spans="1:13" x14ac:dyDescent="0.25">
      <c r="A230" s="62">
        <v>8</v>
      </c>
      <c r="B230" s="2" t="s">
        <v>12</v>
      </c>
      <c r="C230" s="70"/>
      <c r="D230" s="70"/>
      <c r="E230" s="70"/>
      <c r="F230" s="70"/>
      <c r="G230" s="70"/>
      <c r="H230" s="70">
        <v>25</v>
      </c>
      <c r="I230" s="70"/>
      <c r="J230" s="70">
        <v>3</v>
      </c>
      <c r="K230" s="70"/>
      <c r="L230" s="70">
        <f t="shared" si="30"/>
        <v>28</v>
      </c>
      <c r="M230" s="70"/>
    </row>
    <row r="231" spans="1:13" x14ac:dyDescent="0.25">
      <c r="A231" s="62">
        <v>9</v>
      </c>
      <c r="B231" s="2" t="s">
        <v>32</v>
      </c>
      <c r="C231" s="70"/>
      <c r="D231" s="70"/>
      <c r="E231" s="70"/>
      <c r="F231" s="70"/>
      <c r="G231" s="70"/>
      <c r="H231" s="70"/>
      <c r="I231" s="70"/>
      <c r="J231" s="70">
        <v>1</v>
      </c>
      <c r="K231" s="70"/>
      <c r="L231" s="70">
        <f t="shared" si="30"/>
        <v>1</v>
      </c>
      <c r="M231" s="70"/>
    </row>
    <row r="232" spans="1:13" x14ac:dyDescent="0.25">
      <c r="A232" s="62"/>
      <c r="B232" s="2" t="s">
        <v>212</v>
      </c>
      <c r="C232" s="70"/>
      <c r="D232" s="70"/>
      <c r="E232" s="70"/>
      <c r="F232" s="70"/>
      <c r="G232" s="70"/>
      <c r="H232" s="70">
        <v>32</v>
      </c>
      <c r="I232" s="70"/>
      <c r="J232" s="70">
        <v>20</v>
      </c>
      <c r="K232" s="70"/>
      <c r="L232" s="70">
        <f t="shared" si="30"/>
        <v>52</v>
      </c>
      <c r="M232" s="70"/>
    </row>
    <row r="233" spans="1:13" x14ac:dyDescent="0.25">
      <c r="A233" s="62"/>
      <c r="B233" s="2" t="s">
        <v>46</v>
      </c>
      <c r="C233" s="70"/>
      <c r="D233" s="70"/>
      <c r="E233" s="70"/>
      <c r="F233" s="70"/>
      <c r="G233" s="70"/>
      <c r="H233" s="70"/>
      <c r="I233" s="70"/>
      <c r="J233" s="70"/>
      <c r="K233" s="70"/>
      <c r="L233" s="70">
        <f t="shared" si="30"/>
        <v>0</v>
      </c>
      <c r="M233" s="70"/>
    </row>
    <row r="234" spans="1:13" x14ac:dyDescent="0.25">
      <c r="A234" s="62"/>
      <c r="B234" s="2" t="s">
        <v>13</v>
      </c>
      <c r="C234" s="70"/>
      <c r="D234" s="70"/>
      <c r="E234" s="70"/>
      <c r="F234" s="70"/>
      <c r="G234" s="70"/>
      <c r="H234" s="70"/>
      <c r="I234" s="70"/>
      <c r="J234" s="70"/>
      <c r="K234" s="70"/>
      <c r="L234" s="70">
        <f t="shared" si="30"/>
        <v>0</v>
      </c>
      <c r="M234" s="70"/>
    </row>
    <row r="235" spans="1:13" x14ac:dyDescent="0.25">
      <c r="A235" s="62">
        <v>10</v>
      </c>
      <c r="B235" s="2" t="s">
        <v>14</v>
      </c>
      <c r="C235" s="70"/>
      <c r="D235" s="70"/>
      <c r="E235" s="70"/>
      <c r="F235" s="70"/>
      <c r="G235" s="70"/>
      <c r="H235" s="70"/>
      <c r="I235" s="70">
        <v>100</v>
      </c>
      <c r="J235" s="70">
        <v>10</v>
      </c>
      <c r="K235" s="70"/>
      <c r="L235" s="70">
        <f t="shared" si="30"/>
        <v>110</v>
      </c>
      <c r="M235" s="70"/>
    </row>
    <row r="236" spans="1:13" x14ac:dyDescent="0.25">
      <c r="A236" s="62"/>
      <c r="B236" s="2" t="s">
        <v>40</v>
      </c>
      <c r="C236" s="70"/>
      <c r="D236" s="70"/>
      <c r="E236" s="70"/>
      <c r="F236" s="70"/>
      <c r="G236" s="70"/>
      <c r="H236" s="70"/>
      <c r="I236" s="70"/>
      <c r="J236" s="70"/>
      <c r="K236" s="70"/>
      <c r="L236" s="70">
        <f t="shared" si="30"/>
        <v>0</v>
      </c>
      <c r="M236" s="70"/>
    </row>
    <row r="237" spans="1:13" x14ac:dyDescent="0.25">
      <c r="A237" s="62"/>
      <c r="B237" s="2" t="s">
        <v>52</v>
      </c>
      <c r="C237" s="70"/>
      <c r="D237" s="70"/>
      <c r="E237" s="70"/>
      <c r="F237" s="70"/>
      <c r="G237" s="70"/>
      <c r="H237" s="70"/>
      <c r="I237" s="70"/>
      <c r="J237" s="70"/>
      <c r="K237" s="70"/>
      <c r="L237" s="70">
        <f t="shared" si="30"/>
        <v>0</v>
      </c>
      <c r="M237" s="70"/>
    </row>
    <row r="238" spans="1:13" x14ac:dyDescent="0.25">
      <c r="A238" s="62"/>
      <c r="B238" s="2" t="s">
        <v>53</v>
      </c>
      <c r="C238" s="70"/>
      <c r="D238" s="70"/>
      <c r="E238" s="70"/>
      <c r="F238" s="70"/>
      <c r="G238" s="70"/>
      <c r="H238" s="70"/>
      <c r="I238" s="70"/>
      <c r="J238" s="70"/>
      <c r="K238" s="70"/>
      <c r="L238" s="70">
        <f t="shared" si="30"/>
        <v>0</v>
      </c>
      <c r="M238" s="70"/>
    </row>
    <row r="239" spans="1:13" x14ac:dyDescent="0.25">
      <c r="A239" s="62"/>
      <c r="B239" s="2" t="s">
        <v>15</v>
      </c>
      <c r="C239" s="70"/>
      <c r="D239" s="70"/>
      <c r="E239" s="70"/>
      <c r="F239" s="70"/>
      <c r="G239" s="70"/>
      <c r="H239" s="70"/>
      <c r="I239" s="70"/>
      <c r="J239" s="70"/>
      <c r="K239" s="70"/>
      <c r="L239" s="70">
        <f t="shared" si="30"/>
        <v>0</v>
      </c>
      <c r="M239" s="70"/>
    </row>
    <row r="240" spans="1:13" x14ac:dyDescent="0.25">
      <c r="A240" s="62"/>
      <c r="B240" s="2" t="s">
        <v>54</v>
      </c>
      <c r="C240" s="70"/>
      <c r="D240" s="70"/>
      <c r="E240" s="70"/>
      <c r="F240" s="70"/>
      <c r="G240" s="70"/>
      <c r="H240" s="70"/>
      <c r="I240" s="70"/>
      <c r="J240" s="70"/>
      <c r="K240" s="70"/>
      <c r="L240" s="70">
        <f t="shared" si="30"/>
        <v>0</v>
      </c>
      <c r="M240" s="70"/>
    </row>
    <row r="241" spans="1:16" x14ac:dyDescent="0.25">
      <c r="A241" s="62"/>
      <c r="B241" s="2" t="s">
        <v>47</v>
      </c>
      <c r="C241" s="70"/>
      <c r="D241" s="70"/>
      <c r="E241" s="70"/>
      <c r="F241" s="70"/>
      <c r="G241" s="70"/>
      <c r="H241" s="70"/>
      <c r="I241" s="70"/>
      <c r="J241" s="70"/>
      <c r="K241" s="70"/>
      <c r="L241" s="70">
        <f t="shared" si="30"/>
        <v>0</v>
      </c>
      <c r="M241" s="70"/>
    </row>
    <row r="242" spans="1:16" x14ac:dyDescent="0.25">
      <c r="A242" s="62"/>
      <c r="B242" s="2" t="s">
        <v>16</v>
      </c>
      <c r="C242" s="70"/>
      <c r="D242" s="70"/>
      <c r="E242" s="70"/>
      <c r="F242" s="70"/>
      <c r="G242" s="70"/>
      <c r="H242" s="70"/>
      <c r="I242" s="70"/>
      <c r="J242" s="70"/>
      <c r="K242" s="70"/>
      <c r="L242" s="70">
        <f t="shared" si="30"/>
        <v>0</v>
      </c>
      <c r="M242" s="70"/>
    </row>
    <row r="243" spans="1:16" x14ac:dyDescent="0.25">
      <c r="A243" s="62"/>
      <c r="B243" s="2" t="s">
        <v>55</v>
      </c>
      <c r="C243" s="70"/>
      <c r="D243" s="70"/>
      <c r="E243" s="70"/>
      <c r="F243" s="70"/>
      <c r="G243" s="70"/>
      <c r="H243" s="70"/>
      <c r="I243" s="70"/>
      <c r="J243" s="70"/>
      <c r="K243" s="70"/>
      <c r="L243" s="70">
        <f t="shared" si="30"/>
        <v>0</v>
      </c>
      <c r="M243" s="70"/>
    </row>
    <row r="244" spans="1:16" x14ac:dyDescent="0.25">
      <c r="A244" s="62"/>
      <c r="B244" s="65" t="s">
        <v>17</v>
      </c>
      <c r="C244" s="70"/>
      <c r="D244" s="70"/>
      <c r="E244" s="70"/>
      <c r="F244" s="70"/>
      <c r="G244" s="70"/>
      <c r="H244" s="70"/>
      <c r="I244" s="70"/>
      <c r="J244" s="70"/>
      <c r="K244" s="70"/>
      <c r="L244" s="70">
        <f t="shared" si="30"/>
        <v>0</v>
      </c>
      <c r="M244" s="70"/>
    </row>
    <row r="245" spans="1:16" x14ac:dyDescent="0.25">
      <c r="A245" s="62"/>
      <c r="B245" s="139" t="s">
        <v>24</v>
      </c>
      <c r="C245" s="128">
        <f t="shared" ref="C245:L245" si="31">SUM(C209:C244)</f>
        <v>0</v>
      </c>
      <c r="D245" s="129">
        <f t="shared" si="31"/>
        <v>0</v>
      </c>
      <c r="E245" s="129">
        <f t="shared" si="31"/>
        <v>0</v>
      </c>
      <c r="F245" s="129">
        <f t="shared" si="31"/>
        <v>0</v>
      </c>
      <c r="G245" s="129">
        <f t="shared" si="31"/>
        <v>46</v>
      </c>
      <c r="H245" s="129">
        <f t="shared" si="31"/>
        <v>62</v>
      </c>
      <c r="I245" s="129">
        <f t="shared" si="31"/>
        <v>384</v>
      </c>
      <c r="J245" s="129">
        <f t="shared" si="31"/>
        <v>720</v>
      </c>
      <c r="K245" s="129">
        <f t="shared" si="31"/>
        <v>14</v>
      </c>
      <c r="L245" s="129">
        <f t="shared" si="31"/>
        <v>1226</v>
      </c>
      <c r="M245" s="70">
        <f>SUM(C245:K245)</f>
        <v>1226</v>
      </c>
    </row>
    <row r="246" spans="1:16" x14ac:dyDescent="0.25">
      <c r="A246" s="62"/>
      <c r="B246" s="134"/>
      <c r="C246" s="70"/>
      <c r="D246" s="70"/>
      <c r="E246" s="70"/>
      <c r="F246" s="70"/>
      <c r="G246" s="70"/>
      <c r="H246" s="70"/>
      <c r="I246" s="70"/>
      <c r="J246" s="70"/>
      <c r="K246" s="70"/>
      <c r="L246" s="70"/>
      <c r="M246" s="70"/>
    </row>
    <row r="247" spans="1:16" x14ac:dyDescent="0.25">
      <c r="A247" s="62"/>
      <c r="P247" s="11"/>
    </row>
    <row r="248" spans="1:16" x14ac:dyDescent="0.25">
      <c r="A248" s="62"/>
      <c r="B248" s="1" t="s">
        <v>266</v>
      </c>
      <c r="P248" s="11"/>
    </row>
    <row r="249" spans="1:16" x14ac:dyDescent="0.25">
      <c r="A249" s="62"/>
      <c r="B249" s="1" t="s">
        <v>27</v>
      </c>
      <c r="P249" s="11"/>
    </row>
    <row r="250" spans="1:16" x14ac:dyDescent="0.25">
      <c r="A250" s="62"/>
      <c r="B250" t="s">
        <v>31</v>
      </c>
      <c r="P250" s="11"/>
    </row>
    <row r="251" spans="1:16" x14ac:dyDescent="0.25">
      <c r="A251" s="62"/>
      <c r="C251" s="1" t="s">
        <v>20</v>
      </c>
      <c r="G251" s="1" t="s">
        <v>21</v>
      </c>
      <c r="P251" s="11"/>
    </row>
    <row r="252" spans="1:16" x14ac:dyDescent="0.25">
      <c r="A252" s="177" t="s">
        <v>216</v>
      </c>
      <c r="B252" s="19" t="s">
        <v>19</v>
      </c>
      <c r="C252" s="4">
        <v>12</v>
      </c>
      <c r="D252" s="4">
        <v>17</v>
      </c>
      <c r="E252" s="4">
        <v>22</v>
      </c>
      <c r="F252" s="4">
        <v>27</v>
      </c>
      <c r="G252" s="4">
        <v>2</v>
      </c>
      <c r="H252" s="4">
        <v>7</v>
      </c>
      <c r="I252" s="4">
        <v>12</v>
      </c>
      <c r="J252" s="4">
        <v>17</v>
      </c>
      <c r="K252" s="4">
        <v>22</v>
      </c>
      <c r="L252" s="7" t="s">
        <v>24</v>
      </c>
      <c r="P252" s="11"/>
    </row>
    <row r="253" spans="1:16" x14ac:dyDescent="0.25">
      <c r="A253" s="62">
        <v>1</v>
      </c>
      <c r="B253" s="2" t="s">
        <v>1</v>
      </c>
      <c r="C253" s="70"/>
      <c r="D253" s="70"/>
      <c r="E253" s="70"/>
      <c r="F253" s="70"/>
      <c r="G253" s="70"/>
      <c r="H253" s="70">
        <v>1</v>
      </c>
      <c r="I253" s="70">
        <v>13</v>
      </c>
      <c r="J253" s="70">
        <v>11</v>
      </c>
      <c r="K253" s="70">
        <v>4</v>
      </c>
      <c r="L253" s="70">
        <f t="shared" ref="L253:L257" si="32">SUM(C253:K253)</f>
        <v>29</v>
      </c>
      <c r="M253" s="70"/>
      <c r="P253" s="11"/>
    </row>
    <row r="254" spans="1:16" x14ac:dyDescent="0.25">
      <c r="A254" s="62"/>
      <c r="B254" s="2" t="s">
        <v>49</v>
      </c>
      <c r="C254" s="70"/>
      <c r="D254" s="70"/>
      <c r="E254" s="70"/>
      <c r="F254" s="70"/>
      <c r="G254" s="70"/>
      <c r="H254" s="70"/>
      <c r="I254" s="70"/>
      <c r="J254" s="70"/>
      <c r="K254" s="70"/>
      <c r="L254" s="70">
        <f t="shared" si="32"/>
        <v>0</v>
      </c>
      <c r="M254" s="70"/>
      <c r="P254" s="11"/>
    </row>
    <row r="255" spans="1:16" x14ac:dyDescent="0.25">
      <c r="A255" s="62"/>
      <c r="B255" s="2" t="s">
        <v>45</v>
      </c>
      <c r="C255" s="70"/>
      <c r="D255" s="70"/>
      <c r="E255" s="70"/>
      <c r="F255" s="70"/>
      <c r="G255" s="70"/>
      <c r="H255" s="70"/>
      <c r="I255" s="70"/>
      <c r="J255" s="70"/>
      <c r="K255" s="70"/>
      <c r="L255" s="70">
        <f t="shared" si="32"/>
        <v>0</v>
      </c>
      <c r="M255" s="70"/>
      <c r="P255" s="11"/>
    </row>
    <row r="256" spans="1:16" x14ac:dyDescent="0.25">
      <c r="A256" s="62"/>
      <c r="B256" s="2" t="s">
        <v>41</v>
      </c>
      <c r="C256" s="70"/>
      <c r="D256" s="70"/>
      <c r="E256" s="70"/>
      <c r="F256" s="70"/>
      <c r="G256" s="70"/>
      <c r="H256" s="70"/>
      <c r="I256" s="70"/>
      <c r="J256" s="70"/>
      <c r="K256" s="70"/>
      <c r="L256" s="70">
        <f t="shared" si="32"/>
        <v>0</v>
      </c>
      <c r="M256" s="70"/>
      <c r="P256" s="11"/>
    </row>
    <row r="257" spans="1:27" x14ac:dyDescent="0.25">
      <c r="A257" s="62">
        <v>2</v>
      </c>
      <c r="B257" s="2" t="s">
        <v>2</v>
      </c>
      <c r="C257" s="70"/>
      <c r="D257" s="70"/>
      <c r="E257" s="70"/>
      <c r="F257" s="70"/>
      <c r="G257" s="70"/>
      <c r="H257" s="70">
        <v>6</v>
      </c>
      <c r="I257" s="70"/>
      <c r="J257" s="70"/>
      <c r="K257" s="70"/>
      <c r="L257" s="70">
        <f t="shared" si="32"/>
        <v>6</v>
      </c>
      <c r="M257" s="70"/>
      <c r="P257" s="11"/>
    </row>
    <row r="258" spans="1:27" x14ac:dyDescent="0.25">
      <c r="B258" s="79" t="s">
        <v>237</v>
      </c>
      <c r="C258" s="70"/>
      <c r="D258" s="70"/>
      <c r="E258" s="70"/>
      <c r="F258" s="70"/>
      <c r="G258" s="70"/>
      <c r="H258" s="70"/>
      <c r="I258" s="70"/>
      <c r="J258" s="70"/>
      <c r="K258" s="70"/>
      <c r="L258" s="70">
        <f>SUM(C258:K258)</f>
        <v>0</v>
      </c>
      <c r="M258" s="70"/>
      <c r="P258" s="11"/>
    </row>
    <row r="259" spans="1:27" x14ac:dyDescent="0.25">
      <c r="A259" s="62"/>
      <c r="B259" s="2" t="s">
        <v>43</v>
      </c>
      <c r="C259" s="70"/>
      <c r="D259" s="70"/>
      <c r="E259" s="70"/>
      <c r="F259" s="70"/>
      <c r="G259" s="70"/>
      <c r="H259" s="70"/>
      <c r="I259" s="70"/>
      <c r="J259" s="70"/>
      <c r="K259" s="70"/>
      <c r="L259" s="70">
        <f t="shared" ref="L259:L288" si="33">SUM(C259:K259)</f>
        <v>0</v>
      </c>
      <c r="M259" s="70"/>
      <c r="P259" s="11"/>
    </row>
    <row r="260" spans="1:27" x14ac:dyDescent="0.25">
      <c r="A260" s="62">
        <v>3</v>
      </c>
      <c r="B260" s="2" t="s">
        <v>3</v>
      </c>
      <c r="C260" s="70"/>
      <c r="D260" s="70">
        <v>1</v>
      </c>
      <c r="E260" s="70">
        <v>4</v>
      </c>
      <c r="F260" s="70">
        <v>23</v>
      </c>
      <c r="G260" s="70">
        <v>8</v>
      </c>
      <c r="H260" s="70">
        <v>9</v>
      </c>
      <c r="I260" s="70">
        <v>7</v>
      </c>
      <c r="J260" s="70">
        <v>9</v>
      </c>
      <c r="K260" s="70">
        <v>4</v>
      </c>
      <c r="L260" s="70">
        <f t="shared" si="33"/>
        <v>65</v>
      </c>
      <c r="M260" s="70"/>
      <c r="P260" s="11"/>
    </row>
    <row r="261" spans="1:27" x14ac:dyDescent="0.25">
      <c r="A261" s="62">
        <v>4</v>
      </c>
      <c r="B261" s="2" t="s">
        <v>4</v>
      </c>
      <c r="C261" s="70"/>
      <c r="D261" s="70"/>
      <c r="E261" s="70"/>
      <c r="F261" s="70"/>
      <c r="G261" s="70"/>
      <c r="H261" s="70"/>
      <c r="I261" s="70">
        <v>1</v>
      </c>
      <c r="J261" s="70">
        <v>1</v>
      </c>
      <c r="K261" s="70"/>
      <c r="L261" s="70">
        <f t="shared" si="33"/>
        <v>2</v>
      </c>
      <c r="M261" s="70"/>
      <c r="P261" s="11"/>
    </row>
    <row r="262" spans="1:27" x14ac:dyDescent="0.25">
      <c r="A262" s="62"/>
      <c r="B262" s="2" t="s">
        <v>48</v>
      </c>
      <c r="C262" s="70"/>
      <c r="D262" s="70"/>
      <c r="E262" s="70"/>
      <c r="F262" s="70"/>
      <c r="G262" s="70"/>
      <c r="H262" s="70"/>
      <c r="I262" s="70"/>
      <c r="J262" s="70"/>
      <c r="K262" s="70"/>
      <c r="L262" s="70">
        <f t="shared" si="33"/>
        <v>0</v>
      </c>
      <c r="M262" s="70"/>
      <c r="P262" s="11"/>
    </row>
    <row r="263" spans="1:27" x14ac:dyDescent="0.25">
      <c r="A263" s="62"/>
      <c r="B263" s="2" t="s">
        <v>6</v>
      </c>
      <c r="C263" s="70"/>
      <c r="D263" s="70"/>
      <c r="E263" s="70"/>
      <c r="F263" s="70"/>
      <c r="G263" s="70"/>
      <c r="H263" s="70"/>
      <c r="I263" s="70"/>
      <c r="J263" s="70"/>
      <c r="K263" s="70"/>
      <c r="L263" s="70">
        <f t="shared" si="33"/>
        <v>0</v>
      </c>
      <c r="M263" s="70"/>
      <c r="P263" s="11"/>
    </row>
    <row r="264" spans="1:27" x14ac:dyDescent="0.25">
      <c r="A264" s="62">
        <v>5</v>
      </c>
      <c r="B264" s="2" t="s">
        <v>7</v>
      </c>
      <c r="C264" s="70"/>
      <c r="D264" s="70"/>
      <c r="E264" s="70"/>
      <c r="F264" s="70"/>
      <c r="G264" s="70"/>
      <c r="H264" s="70"/>
      <c r="I264" s="70">
        <v>1</v>
      </c>
      <c r="J264" s="70">
        <v>4</v>
      </c>
      <c r="K264" s="70">
        <v>10</v>
      </c>
      <c r="L264" s="70">
        <f t="shared" si="33"/>
        <v>15</v>
      </c>
      <c r="M264" s="70"/>
      <c r="P264" s="11"/>
    </row>
    <row r="265" spans="1:27" x14ac:dyDescent="0.25">
      <c r="A265" s="62"/>
      <c r="B265" s="83" t="s">
        <v>81</v>
      </c>
      <c r="C265" s="70"/>
      <c r="D265" s="70"/>
      <c r="E265" s="70"/>
      <c r="F265" s="70"/>
      <c r="G265" s="70"/>
      <c r="H265" s="70"/>
      <c r="I265" s="70"/>
      <c r="J265" s="70"/>
      <c r="K265" s="70"/>
      <c r="L265" s="70">
        <f t="shared" si="33"/>
        <v>0</v>
      </c>
      <c r="M265" s="70"/>
      <c r="P265" s="11"/>
    </row>
    <row r="266" spans="1:27" x14ac:dyDescent="0.25">
      <c r="A266" s="62"/>
      <c r="B266" s="2" t="s">
        <v>50</v>
      </c>
      <c r="C266" s="70"/>
      <c r="D266" s="70"/>
      <c r="E266" s="70"/>
      <c r="F266" s="70"/>
      <c r="G266" s="70"/>
      <c r="H266" s="70"/>
      <c r="I266" s="70"/>
      <c r="J266" s="70"/>
      <c r="K266" s="70"/>
      <c r="L266" s="70">
        <f t="shared" si="33"/>
        <v>0</v>
      </c>
      <c r="M266" s="70"/>
      <c r="P266" s="11"/>
    </row>
    <row r="267" spans="1:27" x14ac:dyDescent="0.25">
      <c r="A267" s="62"/>
      <c r="B267" s="2" t="s">
        <v>51</v>
      </c>
      <c r="C267" s="70"/>
      <c r="D267" s="70"/>
      <c r="E267" s="70"/>
      <c r="F267" s="70"/>
      <c r="G267" s="70"/>
      <c r="H267" s="70"/>
      <c r="I267" s="70"/>
      <c r="J267" s="70"/>
      <c r="K267" s="70"/>
      <c r="L267" s="70">
        <f t="shared" si="33"/>
        <v>0</v>
      </c>
      <c r="M267" s="70"/>
      <c r="P267" s="11"/>
    </row>
    <row r="268" spans="1:27" x14ac:dyDescent="0.25">
      <c r="A268" s="62"/>
      <c r="B268" s="2" t="s">
        <v>42</v>
      </c>
      <c r="C268" s="70"/>
      <c r="D268" s="70"/>
      <c r="E268" s="70"/>
      <c r="F268" s="70"/>
      <c r="G268" s="70"/>
      <c r="H268" s="70"/>
      <c r="I268" s="70"/>
      <c r="J268" s="70"/>
      <c r="K268" s="70"/>
      <c r="L268" s="70">
        <f t="shared" si="33"/>
        <v>0</v>
      </c>
      <c r="M268" s="70"/>
      <c r="P268" s="11"/>
    </row>
    <row r="269" spans="1:27" x14ac:dyDescent="0.25">
      <c r="A269" s="62"/>
      <c r="B269" s="2" t="s">
        <v>8</v>
      </c>
      <c r="C269" s="70"/>
      <c r="D269" s="70"/>
      <c r="E269" s="70"/>
      <c r="F269" s="70"/>
      <c r="G269" s="70"/>
      <c r="H269" s="70"/>
      <c r="I269" s="70"/>
      <c r="J269" s="70"/>
      <c r="K269" s="70"/>
      <c r="L269" s="70">
        <f t="shared" si="33"/>
        <v>0</v>
      </c>
      <c r="M269" s="70"/>
      <c r="P269" s="11"/>
    </row>
    <row r="270" spans="1:27" x14ac:dyDescent="0.25">
      <c r="A270" s="62"/>
      <c r="B270" s="2" t="s">
        <v>9</v>
      </c>
      <c r="C270" s="70"/>
      <c r="D270" s="70"/>
      <c r="E270" s="70"/>
      <c r="F270" s="70"/>
      <c r="G270" s="70"/>
      <c r="H270" s="70"/>
      <c r="I270" s="70"/>
      <c r="J270" s="70"/>
      <c r="K270" s="70"/>
      <c r="L270" s="70">
        <f t="shared" si="33"/>
        <v>0</v>
      </c>
      <c r="M270" s="70"/>
      <c r="P270" s="11"/>
      <c r="Z270" s="11"/>
    </row>
    <row r="271" spans="1:27" x14ac:dyDescent="0.25">
      <c r="A271" s="62"/>
      <c r="B271" s="2" t="s">
        <v>44</v>
      </c>
      <c r="C271" s="70"/>
      <c r="D271" s="70"/>
      <c r="E271" s="70"/>
      <c r="F271" s="70"/>
      <c r="G271" s="70"/>
      <c r="H271" s="70"/>
      <c r="I271" s="70"/>
      <c r="J271" s="70"/>
      <c r="K271" s="70"/>
      <c r="L271" s="70">
        <f t="shared" si="33"/>
        <v>0</v>
      </c>
      <c r="M271" s="70"/>
      <c r="P271" s="11"/>
    </row>
    <row r="272" spans="1:27" x14ac:dyDescent="0.25">
      <c r="A272" s="62"/>
      <c r="B272" s="2" t="s">
        <v>10</v>
      </c>
      <c r="C272" s="70"/>
      <c r="D272" s="70"/>
      <c r="E272" s="70"/>
      <c r="F272" s="70"/>
      <c r="G272" s="70"/>
      <c r="H272" s="70"/>
      <c r="I272" s="70"/>
      <c r="J272" s="70"/>
      <c r="K272" s="70"/>
      <c r="L272" s="70">
        <f t="shared" si="33"/>
        <v>0</v>
      </c>
      <c r="M272" s="70"/>
      <c r="P272" s="11"/>
      <c r="T272" s="11"/>
      <c r="AA272" s="11"/>
    </row>
    <row r="273" spans="1:27" x14ac:dyDescent="0.25">
      <c r="A273" s="62">
        <v>6</v>
      </c>
      <c r="B273" s="2" t="s">
        <v>11</v>
      </c>
      <c r="C273" s="70"/>
      <c r="D273" s="70"/>
      <c r="E273" s="70"/>
      <c r="F273" s="70"/>
      <c r="G273" s="70">
        <v>43</v>
      </c>
      <c r="H273" s="70">
        <v>608</v>
      </c>
      <c r="I273" s="70">
        <v>85</v>
      </c>
      <c r="J273" s="70"/>
      <c r="K273" s="70">
        <v>49</v>
      </c>
      <c r="L273" s="70">
        <f t="shared" si="33"/>
        <v>785</v>
      </c>
      <c r="M273" s="70"/>
      <c r="P273" s="11"/>
    </row>
    <row r="274" spans="1:27" x14ac:dyDescent="0.25">
      <c r="A274" s="62">
        <v>7</v>
      </c>
      <c r="B274" s="2" t="s">
        <v>12</v>
      </c>
      <c r="C274" s="70"/>
      <c r="D274" s="70"/>
      <c r="E274" s="70"/>
      <c r="F274" s="70"/>
      <c r="G274" s="70">
        <v>6</v>
      </c>
      <c r="H274" s="70">
        <v>9</v>
      </c>
      <c r="I274" s="70">
        <v>36</v>
      </c>
      <c r="J274" s="70">
        <v>15</v>
      </c>
      <c r="K274" s="70"/>
      <c r="L274" s="70">
        <f t="shared" si="33"/>
        <v>66</v>
      </c>
      <c r="M274" s="70"/>
      <c r="P274" s="11"/>
    </row>
    <row r="275" spans="1:27" x14ac:dyDescent="0.25">
      <c r="A275" s="62"/>
      <c r="B275" s="2" t="s">
        <v>32</v>
      </c>
      <c r="C275" s="70"/>
      <c r="D275" s="70"/>
      <c r="E275" s="70"/>
      <c r="F275" s="70"/>
      <c r="G275" s="70"/>
      <c r="H275" s="70"/>
      <c r="I275" s="70"/>
      <c r="J275" s="70"/>
      <c r="K275" s="70"/>
      <c r="L275" s="70">
        <f t="shared" si="33"/>
        <v>0</v>
      </c>
      <c r="M275" s="70"/>
      <c r="P275" s="11"/>
    </row>
    <row r="276" spans="1:27" x14ac:dyDescent="0.25">
      <c r="A276" s="62"/>
      <c r="B276" s="2" t="s">
        <v>212</v>
      </c>
      <c r="C276" s="70"/>
      <c r="D276" s="70"/>
      <c r="E276" s="70"/>
      <c r="F276" s="70"/>
      <c r="G276" s="70">
        <v>5</v>
      </c>
      <c r="H276" s="70">
        <v>12</v>
      </c>
      <c r="I276" s="70">
        <v>1</v>
      </c>
      <c r="J276" s="70">
        <v>46</v>
      </c>
      <c r="K276" s="70">
        <v>19</v>
      </c>
      <c r="L276" s="70">
        <f t="shared" si="33"/>
        <v>83</v>
      </c>
      <c r="M276" s="70"/>
      <c r="P276" s="11"/>
    </row>
    <row r="277" spans="1:27" x14ac:dyDescent="0.25">
      <c r="A277" s="62"/>
      <c r="B277" s="2" t="s">
        <v>46</v>
      </c>
      <c r="C277" s="70"/>
      <c r="D277" s="70"/>
      <c r="E277" s="70"/>
      <c r="F277" s="70"/>
      <c r="G277" s="70"/>
      <c r="H277" s="70"/>
      <c r="I277" s="70"/>
      <c r="J277" s="70"/>
      <c r="K277" s="70"/>
      <c r="L277" s="70">
        <f t="shared" si="33"/>
        <v>0</v>
      </c>
      <c r="M277" s="70"/>
      <c r="P277" s="11"/>
    </row>
    <row r="278" spans="1:27" x14ac:dyDescent="0.25">
      <c r="A278" s="62">
        <v>8</v>
      </c>
      <c r="B278" s="2" t="s">
        <v>13</v>
      </c>
      <c r="C278" s="70"/>
      <c r="D278" s="70"/>
      <c r="E278" s="70"/>
      <c r="F278" s="70"/>
      <c r="G278" s="70"/>
      <c r="H278" s="70"/>
      <c r="I278" s="70"/>
      <c r="J278" s="70">
        <v>9</v>
      </c>
      <c r="K278" s="70"/>
      <c r="L278" s="70">
        <f t="shared" si="33"/>
        <v>9</v>
      </c>
      <c r="M278" s="70"/>
      <c r="P278" s="11"/>
    </row>
    <row r="279" spans="1:27" x14ac:dyDescent="0.25">
      <c r="A279" s="62">
        <v>9</v>
      </c>
      <c r="B279" s="2" t="s">
        <v>14</v>
      </c>
      <c r="C279" s="70"/>
      <c r="D279" s="70"/>
      <c r="E279" s="70"/>
      <c r="F279" s="70">
        <v>1</v>
      </c>
      <c r="G279" s="70">
        <v>20</v>
      </c>
      <c r="H279" s="70">
        <v>55</v>
      </c>
      <c r="I279" s="70"/>
      <c r="J279" s="70"/>
      <c r="K279" s="70"/>
      <c r="L279" s="70">
        <f t="shared" si="33"/>
        <v>76</v>
      </c>
      <c r="M279" s="70"/>
      <c r="P279" s="11"/>
    </row>
    <row r="280" spans="1:27" x14ac:dyDescent="0.25">
      <c r="A280" s="62"/>
      <c r="B280" s="2" t="s">
        <v>40</v>
      </c>
      <c r="C280" s="70"/>
      <c r="D280" s="70"/>
      <c r="E280" s="70"/>
      <c r="F280" s="70"/>
      <c r="G280" s="70"/>
      <c r="H280" s="70"/>
      <c r="I280" s="70"/>
      <c r="J280" s="70"/>
      <c r="K280" s="70"/>
      <c r="L280" s="70">
        <f t="shared" si="33"/>
        <v>0</v>
      </c>
      <c r="M280" s="70"/>
      <c r="P280" s="11"/>
    </row>
    <row r="281" spans="1:27" x14ac:dyDescent="0.25">
      <c r="A281" s="62"/>
      <c r="B281" s="2" t="s">
        <v>52</v>
      </c>
      <c r="C281" s="70"/>
      <c r="D281" s="70"/>
      <c r="E281" s="70"/>
      <c r="F281" s="70"/>
      <c r="G281" s="70"/>
      <c r="H281" s="70"/>
      <c r="I281" s="70"/>
      <c r="J281" s="70"/>
      <c r="K281" s="70"/>
      <c r="L281" s="70">
        <f t="shared" si="33"/>
        <v>0</v>
      </c>
      <c r="M281" s="70"/>
      <c r="Z281" s="70"/>
    </row>
    <row r="282" spans="1:27" x14ac:dyDescent="0.25">
      <c r="A282" s="62"/>
      <c r="B282" s="2" t="s">
        <v>53</v>
      </c>
      <c r="C282" s="70"/>
      <c r="D282" s="70"/>
      <c r="E282" s="70"/>
      <c r="F282" s="70"/>
      <c r="G282" s="70"/>
      <c r="H282" s="70"/>
      <c r="I282" s="70"/>
      <c r="J282" s="70"/>
      <c r="K282" s="70"/>
      <c r="L282" s="70">
        <f t="shared" si="33"/>
        <v>0</v>
      </c>
      <c r="M282" s="70"/>
      <c r="P282" s="11"/>
    </row>
    <row r="283" spans="1:27" x14ac:dyDescent="0.25">
      <c r="A283" s="62">
        <v>10</v>
      </c>
      <c r="B283" s="2" t="s">
        <v>15</v>
      </c>
      <c r="C283" s="70"/>
      <c r="D283" s="70"/>
      <c r="E283" s="70"/>
      <c r="F283" s="70"/>
      <c r="G283" s="70"/>
      <c r="H283" s="70">
        <v>15</v>
      </c>
      <c r="I283" s="70"/>
      <c r="J283" s="70">
        <v>3</v>
      </c>
      <c r="K283" s="70"/>
      <c r="L283" s="70">
        <f t="shared" si="33"/>
        <v>18</v>
      </c>
      <c r="M283" s="70"/>
      <c r="P283" s="11"/>
      <c r="AA283" s="70"/>
    </row>
    <row r="284" spans="1:27" x14ac:dyDescent="0.25">
      <c r="A284" s="62">
        <v>11</v>
      </c>
      <c r="B284" s="2" t="s">
        <v>54</v>
      </c>
      <c r="C284" s="70"/>
      <c r="D284" s="70"/>
      <c r="E284" s="70"/>
      <c r="F284" s="70"/>
      <c r="G284" s="70"/>
      <c r="H284" s="70"/>
      <c r="I284" s="70">
        <v>2</v>
      </c>
      <c r="J284" s="70">
        <v>13</v>
      </c>
      <c r="K284" s="70"/>
      <c r="L284" s="70">
        <f t="shared" si="33"/>
        <v>15</v>
      </c>
      <c r="M284" s="70"/>
    </row>
    <row r="285" spans="1:27" x14ac:dyDescent="0.25">
      <c r="A285" s="62"/>
      <c r="B285" s="2" t="s">
        <v>47</v>
      </c>
      <c r="C285" s="70"/>
      <c r="D285" s="70"/>
      <c r="E285" s="70"/>
      <c r="F285" s="70"/>
      <c r="G285" s="70">
        <v>5</v>
      </c>
      <c r="H285" s="70">
        <v>4</v>
      </c>
      <c r="I285" s="70">
        <v>41</v>
      </c>
      <c r="J285" s="70"/>
      <c r="K285" s="70"/>
      <c r="L285" s="70">
        <f t="shared" si="33"/>
        <v>50</v>
      </c>
      <c r="M285" s="70"/>
    </row>
    <row r="286" spans="1:27" x14ac:dyDescent="0.25">
      <c r="A286" s="62">
        <v>12</v>
      </c>
      <c r="B286" s="2" t="s">
        <v>16</v>
      </c>
      <c r="C286" s="70"/>
      <c r="D286" s="70"/>
      <c r="E286" s="70"/>
      <c r="F286" s="70"/>
      <c r="G286" s="70"/>
      <c r="H286" s="70"/>
      <c r="I286" s="70"/>
      <c r="J286" s="70">
        <v>1</v>
      </c>
      <c r="K286" s="70"/>
      <c r="L286" s="70">
        <f t="shared" si="33"/>
        <v>1</v>
      </c>
      <c r="M286" s="70"/>
    </row>
    <row r="287" spans="1:27" x14ac:dyDescent="0.25">
      <c r="A287" s="62"/>
      <c r="B287" s="2" t="s">
        <v>55</v>
      </c>
      <c r="C287" s="70"/>
      <c r="D287" s="70"/>
      <c r="E287" s="70"/>
      <c r="F287" s="70"/>
      <c r="G287" s="70"/>
      <c r="H287" s="70"/>
      <c r="I287" s="70"/>
      <c r="J287" s="70"/>
      <c r="K287" s="70"/>
      <c r="L287" s="70">
        <f t="shared" si="33"/>
        <v>0</v>
      </c>
      <c r="M287" s="70"/>
    </row>
    <row r="288" spans="1:27" x14ac:dyDescent="0.25">
      <c r="A288" s="62"/>
      <c r="B288" s="79" t="s">
        <v>17</v>
      </c>
      <c r="C288" s="70"/>
      <c r="D288" s="70"/>
      <c r="E288" s="70"/>
      <c r="F288" s="70"/>
      <c r="G288" s="70"/>
      <c r="H288" s="70"/>
      <c r="I288" s="70"/>
      <c r="J288" s="70"/>
      <c r="K288" s="70"/>
      <c r="L288" s="70">
        <f t="shared" si="33"/>
        <v>0</v>
      </c>
      <c r="M288" s="70"/>
    </row>
    <row r="289" spans="1:13" x14ac:dyDescent="0.25">
      <c r="A289" s="62"/>
      <c r="B289" s="139" t="s">
        <v>24</v>
      </c>
      <c r="C289" s="128">
        <f t="shared" ref="C289:L289" si="34">SUM(C253:C288)</f>
        <v>0</v>
      </c>
      <c r="D289" s="129">
        <f t="shared" si="34"/>
        <v>1</v>
      </c>
      <c r="E289" s="129">
        <f t="shared" si="34"/>
        <v>4</v>
      </c>
      <c r="F289" s="129">
        <f t="shared" si="34"/>
        <v>24</v>
      </c>
      <c r="G289" s="129">
        <f t="shared" si="34"/>
        <v>87</v>
      </c>
      <c r="H289" s="129">
        <f>SUM(H253:H288)</f>
        <v>719</v>
      </c>
      <c r="I289" s="129">
        <f t="shared" si="34"/>
        <v>187</v>
      </c>
      <c r="J289" s="129">
        <f t="shared" si="34"/>
        <v>112</v>
      </c>
      <c r="K289" s="129">
        <f t="shared" si="34"/>
        <v>86</v>
      </c>
      <c r="L289" s="129">
        <f t="shared" si="34"/>
        <v>1220</v>
      </c>
      <c r="M289" s="70">
        <f>SUM(C289:K289)</f>
        <v>1220</v>
      </c>
    </row>
    <row r="290" spans="1:13" x14ac:dyDescent="0.25">
      <c r="A290" s="62"/>
      <c r="E290" s="11"/>
      <c r="G290" s="9"/>
      <c r="L290" s="11"/>
    </row>
    <row r="291" spans="1:13" x14ac:dyDescent="0.25">
      <c r="A291" s="62"/>
      <c r="G291" s="9"/>
    </row>
    <row r="292" spans="1:13" x14ac:dyDescent="0.25">
      <c r="A292" s="62"/>
      <c r="B292" s="1" t="s">
        <v>266</v>
      </c>
    </row>
    <row r="293" spans="1:13" x14ac:dyDescent="0.25">
      <c r="A293" s="62"/>
      <c r="B293" s="1" t="s">
        <v>28</v>
      </c>
    </row>
    <row r="294" spans="1:13" x14ac:dyDescent="0.25">
      <c r="A294" s="62"/>
      <c r="B294" t="s">
        <v>31</v>
      </c>
    </row>
    <row r="295" spans="1:13" x14ac:dyDescent="0.25">
      <c r="A295" s="62"/>
      <c r="C295" s="1" t="s">
        <v>20</v>
      </c>
      <c r="G295" s="1" t="s">
        <v>21</v>
      </c>
    </row>
    <row r="296" spans="1:13" x14ac:dyDescent="0.25">
      <c r="A296" s="177" t="s">
        <v>216</v>
      </c>
      <c r="B296" s="19" t="s">
        <v>19</v>
      </c>
      <c r="C296" s="4">
        <v>12</v>
      </c>
      <c r="D296" s="4">
        <v>17</v>
      </c>
      <c r="E296" s="4">
        <v>22</v>
      </c>
      <c r="F296" s="178">
        <v>27</v>
      </c>
      <c r="G296" s="4">
        <v>2</v>
      </c>
      <c r="H296" s="4">
        <v>7</v>
      </c>
      <c r="I296" s="4">
        <v>12</v>
      </c>
      <c r="J296" s="75">
        <v>17</v>
      </c>
      <c r="K296" s="4">
        <v>22</v>
      </c>
      <c r="L296" s="7" t="s">
        <v>24</v>
      </c>
    </row>
    <row r="297" spans="1:13" x14ac:dyDescent="0.25">
      <c r="A297" s="62"/>
      <c r="B297" s="2" t="s">
        <v>1</v>
      </c>
      <c r="L297" s="70">
        <f>SUM(C297:K297)</f>
        <v>0</v>
      </c>
    </row>
    <row r="298" spans="1:13" x14ac:dyDescent="0.25">
      <c r="A298" s="62"/>
      <c r="B298" s="2" t="s">
        <v>49</v>
      </c>
      <c r="L298" s="70">
        <f t="shared" ref="L298:L301" si="35">SUM(C298:K298)</f>
        <v>0</v>
      </c>
    </row>
    <row r="299" spans="1:13" x14ac:dyDescent="0.25">
      <c r="A299" s="62"/>
      <c r="B299" s="2" t="s">
        <v>45</v>
      </c>
      <c r="L299" s="70">
        <f t="shared" si="35"/>
        <v>0</v>
      </c>
    </row>
    <row r="300" spans="1:13" x14ac:dyDescent="0.25">
      <c r="A300" s="62"/>
      <c r="B300" s="2" t="s">
        <v>41</v>
      </c>
      <c r="L300" s="70">
        <f t="shared" si="35"/>
        <v>0</v>
      </c>
    </row>
    <row r="301" spans="1:13" x14ac:dyDescent="0.25">
      <c r="A301" s="62"/>
      <c r="B301" s="2" t="s">
        <v>2</v>
      </c>
      <c r="L301" s="70">
        <f t="shared" si="35"/>
        <v>0</v>
      </c>
    </row>
    <row r="302" spans="1:13" x14ac:dyDescent="0.25">
      <c r="B302" s="79" t="s">
        <v>237</v>
      </c>
    </row>
    <row r="303" spans="1:13" x14ac:dyDescent="0.25">
      <c r="A303" s="62">
        <v>1</v>
      </c>
      <c r="B303" s="2" t="s">
        <v>43</v>
      </c>
      <c r="E303">
        <v>2</v>
      </c>
      <c r="F303">
        <v>6</v>
      </c>
      <c r="G303">
        <v>4</v>
      </c>
      <c r="L303" s="70">
        <f t="shared" ref="L303:L332" si="36">SUM(C303:K303)</f>
        <v>12</v>
      </c>
    </row>
    <row r="304" spans="1:13" x14ac:dyDescent="0.25">
      <c r="A304" s="62"/>
      <c r="B304" s="2" t="s">
        <v>3</v>
      </c>
      <c r="L304" s="70">
        <f t="shared" si="36"/>
        <v>0</v>
      </c>
    </row>
    <row r="305" spans="1:12" x14ac:dyDescent="0.25">
      <c r="A305" s="62"/>
      <c r="B305" s="2" t="s">
        <v>4</v>
      </c>
      <c r="L305" s="70">
        <f t="shared" si="36"/>
        <v>0</v>
      </c>
    </row>
    <row r="306" spans="1:12" x14ac:dyDescent="0.25">
      <c r="A306" s="62"/>
      <c r="B306" s="2" t="s">
        <v>48</v>
      </c>
      <c r="L306" s="70">
        <f t="shared" si="36"/>
        <v>0</v>
      </c>
    </row>
    <row r="307" spans="1:12" x14ac:dyDescent="0.25">
      <c r="A307" s="62"/>
      <c r="B307" s="2" t="s">
        <v>6</v>
      </c>
      <c r="L307" s="70">
        <f t="shared" si="36"/>
        <v>0</v>
      </c>
    </row>
    <row r="308" spans="1:12" x14ac:dyDescent="0.25">
      <c r="A308" s="62"/>
      <c r="B308" s="2" t="s">
        <v>7</v>
      </c>
      <c r="L308" s="70">
        <f t="shared" si="36"/>
        <v>0</v>
      </c>
    </row>
    <row r="309" spans="1:12" x14ac:dyDescent="0.25">
      <c r="A309" s="62"/>
      <c r="B309" s="83" t="s">
        <v>81</v>
      </c>
      <c r="L309" s="70">
        <f t="shared" si="36"/>
        <v>0</v>
      </c>
    </row>
    <row r="310" spans="1:12" x14ac:dyDescent="0.25">
      <c r="A310" s="62"/>
      <c r="B310" s="2" t="s">
        <v>50</v>
      </c>
      <c r="L310" s="70">
        <f t="shared" si="36"/>
        <v>0</v>
      </c>
    </row>
    <row r="311" spans="1:12" x14ac:dyDescent="0.25">
      <c r="A311" s="62"/>
      <c r="B311" s="2" t="s">
        <v>51</v>
      </c>
      <c r="L311" s="70">
        <f t="shared" si="36"/>
        <v>0</v>
      </c>
    </row>
    <row r="312" spans="1:12" x14ac:dyDescent="0.25">
      <c r="A312" s="62"/>
      <c r="B312" s="2" t="s">
        <v>42</v>
      </c>
      <c r="L312" s="70">
        <f t="shared" si="36"/>
        <v>0</v>
      </c>
    </row>
    <row r="313" spans="1:12" x14ac:dyDescent="0.25">
      <c r="A313" s="62"/>
      <c r="B313" s="2" t="s">
        <v>8</v>
      </c>
      <c r="L313" s="70">
        <f t="shared" si="36"/>
        <v>0</v>
      </c>
    </row>
    <row r="314" spans="1:12" x14ac:dyDescent="0.25">
      <c r="A314" s="62">
        <v>2</v>
      </c>
      <c r="B314" s="2" t="s">
        <v>9</v>
      </c>
      <c r="F314">
        <v>14</v>
      </c>
      <c r="H314">
        <v>67</v>
      </c>
      <c r="L314" s="70">
        <f t="shared" si="36"/>
        <v>81</v>
      </c>
    </row>
    <row r="315" spans="1:12" x14ac:dyDescent="0.25">
      <c r="A315" s="62"/>
      <c r="B315" s="2" t="s">
        <v>44</v>
      </c>
      <c r="L315" s="70">
        <f t="shared" si="36"/>
        <v>0</v>
      </c>
    </row>
    <row r="316" spans="1:12" x14ac:dyDescent="0.25">
      <c r="A316" s="62"/>
      <c r="B316" s="2" t="s">
        <v>10</v>
      </c>
      <c r="L316" s="70">
        <f t="shared" si="36"/>
        <v>0</v>
      </c>
    </row>
    <row r="317" spans="1:12" x14ac:dyDescent="0.25">
      <c r="A317" s="62"/>
      <c r="B317" s="2" t="s">
        <v>11</v>
      </c>
      <c r="L317" s="70">
        <f t="shared" si="36"/>
        <v>0</v>
      </c>
    </row>
    <row r="318" spans="1:12" x14ac:dyDescent="0.25">
      <c r="A318" s="62"/>
      <c r="B318" s="2" t="s">
        <v>12</v>
      </c>
      <c r="L318" s="70">
        <f t="shared" si="36"/>
        <v>0</v>
      </c>
    </row>
    <row r="319" spans="1:12" x14ac:dyDescent="0.25">
      <c r="A319" s="62"/>
      <c r="B319" s="2" t="s">
        <v>32</v>
      </c>
      <c r="L319" s="70">
        <f t="shared" si="36"/>
        <v>0</v>
      </c>
    </row>
    <row r="320" spans="1:12" x14ac:dyDescent="0.25">
      <c r="A320" s="62"/>
      <c r="B320" s="2" t="s">
        <v>18</v>
      </c>
      <c r="H320">
        <v>85</v>
      </c>
      <c r="L320" s="70">
        <f t="shared" si="36"/>
        <v>85</v>
      </c>
    </row>
    <row r="321" spans="1:13" x14ac:dyDescent="0.25">
      <c r="A321" s="62"/>
      <c r="B321" s="2" t="s">
        <v>46</v>
      </c>
      <c r="L321" s="70">
        <f t="shared" si="36"/>
        <v>0</v>
      </c>
    </row>
    <row r="322" spans="1:13" x14ac:dyDescent="0.25">
      <c r="A322" s="62"/>
      <c r="B322" s="2" t="s">
        <v>13</v>
      </c>
      <c r="L322" s="70">
        <f t="shared" si="36"/>
        <v>0</v>
      </c>
    </row>
    <row r="323" spans="1:13" x14ac:dyDescent="0.25">
      <c r="A323" s="62"/>
      <c r="B323" s="2" t="s">
        <v>14</v>
      </c>
      <c r="L323" s="70">
        <f t="shared" si="36"/>
        <v>0</v>
      </c>
    </row>
    <row r="324" spans="1:13" x14ac:dyDescent="0.25">
      <c r="A324" s="62"/>
      <c r="B324" s="2" t="s">
        <v>40</v>
      </c>
      <c r="L324" s="70">
        <f t="shared" si="36"/>
        <v>0</v>
      </c>
    </row>
    <row r="325" spans="1:13" x14ac:dyDescent="0.25">
      <c r="A325" s="62"/>
      <c r="B325" s="2" t="s">
        <v>52</v>
      </c>
      <c r="L325" s="70">
        <f t="shared" si="36"/>
        <v>0</v>
      </c>
    </row>
    <row r="326" spans="1:13" x14ac:dyDescent="0.25">
      <c r="A326" s="62"/>
      <c r="B326" s="2" t="s">
        <v>53</v>
      </c>
      <c r="L326" s="70">
        <f t="shared" si="36"/>
        <v>0</v>
      </c>
    </row>
    <row r="327" spans="1:13" x14ac:dyDescent="0.25">
      <c r="A327" s="62"/>
      <c r="B327" s="2" t="s">
        <v>15</v>
      </c>
      <c r="L327" s="70">
        <f t="shared" si="36"/>
        <v>0</v>
      </c>
    </row>
    <row r="328" spans="1:13" x14ac:dyDescent="0.25">
      <c r="A328" s="62"/>
      <c r="B328" s="2" t="s">
        <v>54</v>
      </c>
      <c r="L328" s="70">
        <f t="shared" si="36"/>
        <v>0</v>
      </c>
    </row>
    <row r="329" spans="1:13" x14ac:dyDescent="0.25">
      <c r="A329" s="62"/>
      <c r="B329" s="2" t="s">
        <v>47</v>
      </c>
      <c r="L329" s="70">
        <f t="shared" si="36"/>
        <v>0</v>
      </c>
    </row>
    <row r="330" spans="1:13" x14ac:dyDescent="0.25">
      <c r="A330" s="62"/>
      <c r="B330" s="2" t="s">
        <v>16</v>
      </c>
      <c r="L330" s="70">
        <f t="shared" si="36"/>
        <v>0</v>
      </c>
    </row>
    <row r="331" spans="1:13" x14ac:dyDescent="0.25">
      <c r="A331" s="62"/>
      <c r="B331" s="2" t="s">
        <v>55</v>
      </c>
      <c r="L331" s="70">
        <f t="shared" si="36"/>
        <v>0</v>
      </c>
    </row>
    <row r="332" spans="1:13" x14ac:dyDescent="0.25">
      <c r="A332" s="62"/>
      <c r="B332" s="65" t="s">
        <v>17</v>
      </c>
      <c r="F332" s="70"/>
      <c r="G332" s="70"/>
      <c r="L332" s="70">
        <f t="shared" si="36"/>
        <v>0</v>
      </c>
    </row>
    <row r="333" spans="1:13" x14ac:dyDescent="0.25">
      <c r="A333" s="62"/>
      <c r="B333" s="139" t="s">
        <v>24</v>
      </c>
      <c r="C333" s="128">
        <f t="shared" ref="C333:L333" si="37">SUM(C297:C332)</f>
        <v>0</v>
      </c>
      <c r="D333" s="129">
        <f t="shared" si="37"/>
        <v>0</v>
      </c>
      <c r="E333" s="129">
        <f t="shared" si="37"/>
        <v>2</v>
      </c>
      <c r="F333" s="129">
        <f t="shared" si="37"/>
        <v>20</v>
      </c>
      <c r="G333" s="129">
        <f t="shared" si="37"/>
        <v>4</v>
      </c>
      <c r="H333" s="129">
        <f t="shared" si="37"/>
        <v>152</v>
      </c>
      <c r="I333" s="129">
        <f t="shared" si="37"/>
        <v>0</v>
      </c>
      <c r="J333" s="129">
        <f t="shared" si="37"/>
        <v>0</v>
      </c>
      <c r="K333" s="129">
        <f t="shared" si="37"/>
        <v>0</v>
      </c>
      <c r="L333" s="129">
        <f t="shared" si="37"/>
        <v>178</v>
      </c>
      <c r="M333" s="11">
        <f>SUM(C333:K333)</f>
        <v>178</v>
      </c>
    </row>
    <row r="334" spans="1:13" x14ac:dyDescent="0.25">
      <c r="A334" s="62"/>
      <c r="B334" s="1"/>
      <c r="L334" s="11"/>
    </row>
    <row r="335" spans="1:13" x14ac:dyDescent="0.25">
      <c r="A335" s="62"/>
      <c r="B335" s="1"/>
      <c r="L335" s="11"/>
    </row>
    <row r="336" spans="1:13" x14ac:dyDescent="0.25">
      <c r="A336" s="62"/>
    </row>
    <row r="337" spans="1:12" x14ac:dyDescent="0.25">
      <c r="A337" s="62"/>
      <c r="B337" s="1" t="s">
        <v>266</v>
      </c>
    </row>
    <row r="338" spans="1:12" x14ac:dyDescent="0.25">
      <c r="A338" s="62"/>
      <c r="B338" s="1" t="s">
        <v>300</v>
      </c>
    </row>
    <row r="339" spans="1:12" x14ac:dyDescent="0.25">
      <c r="A339" s="62"/>
      <c r="B339" s="1"/>
      <c r="D339" t="s">
        <v>157</v>
      </c>
    </row>
    <row r="340" spans="1:12" x14ac:dyDescent="0.25">
      <c r="A340" s="62"/>
      <c r="B340" s="1"/>
      <c r="C340" s="268" t="s">
        <v>20</v>
      </c>
      <c r="G340" s="1" t="s">
        <v>21</v>
      </c>
    </row>
    <row r="341" spans="1:12" x14ac:dyDescent="0.25">
      <c r="B341" s="229" t="s">
        <v>19</v>
      </c>
      <c r="C341" s="4">
        <v>12</v>
      </c>
      <c r="D341" s="4">
        <v>17</v>
      </c>
      <c r="E341" s="4">
        <v>22</v>
      </c>
      <c r="F341" s="178">
        <v>27</v>
      </c>
      <c r="G341" s="4">
        <v>2</v>
      </c>
      <c r="H341" s="4">
        <v>7</v>
      </c>
      <c r="I341" s="4">
        <v>12</v>
      </c>
      <c r="J341" s="75">
        <v>17</v>
      </c>
      <c r="K341" s="4">
        <v>22</v>
      </c>
      <c r="L341" s="207" t="s">
        <v>24</v>
      </c>
    </row>
    <row r="342" spans="1:12" x14ac:dyDescent="0.25">
      <c r="B342" s="2" t="s">
        <v>1</v>
      </c>
      <c r="C342" s="70">
        <f t="shared" ref="C342:K342" si="38">C77+C121+C165+C209</f>
        <v>0</v>
      </c>
      <c r="D342" s="70">
        <f t="shared" si="38"/>
        <v>0</v>
      </c>
      <c r="E342" s="70">
        <f t="shared" si="38"/>
        <v>0</v>
      </c>
      <c r="F342" s="70">
        <f t="shared" si="38"/>
        <v>4</v>
      </c>
      <c r="G342" s="70">
        <f t="shared" si="38"/>
        <v>2</v>
      </c>
      <c r="H342" s="70">
        <f t="shared" si="38"/>
        <v>69</v>
      </c>
      <c r="I342" s="70">
        <f t="shared" si="38"/>
        <v>57</v>
      </c>
      <c r="J342" s="70">
        <f t="shared" si="38"/>
        <v>31</v>
      </c>
      <c r="K342" s="70">
        <f t="shared" si="38"/>
        <v>29</v>
      </c>
      <c r="L342" s="70">
        <f>SUM(C342:K342)</f>
        <v>192</v>
      </c>
    </row>
    <row r="343" spans="1:12" x14ac:dyDescent="0.25">
      <c r="B343" s="2" t="s">
        <v>49</v>
      </c>
      <c r="C343" s="70">
        <f t="shared" ref="C343:K343" si="39">C78+C122+C166+C210</f>
        <v>0</v>
      </c>
      <c r="D343" s="70">
        <f t="shared" si="39"/>
        <v>0</v>
      </c>
      <c r="E343" s="70">
        <f t="shared" si="39"/>
        <v>0</v>
      </c>
      <c r="F343" s="70">
        <f t="shared" si="39"/>
        <v>0</v>
      </c>
      <c r="G343" s="70">
        <f t="shared" si="39"/>
        <v>0</v>
      </c>
      <c r="H343" s="70">
        <f t="shared" si="39"/>
        <v>0</v>
      </c>
      <c r="I343" s="70">
        <f t="shared" si="39"/>
        <v>0</v>
      </c>
      <c r="J343" s="70">
        <f t="shared" si="39"/>
        <v>0</v>
      </c>
      <c r="K343" s="70">
        <f t="shared" si="39"/>
        <v>0</v>
      </c>
      <c r="L343" s="70">
        <f t="shared" ref="L343:L378" si="40">SUM(C343:K343)</f>
        <v>0</v>
      </c>
    </row>
    <row r="344" spans="1:12" x14ac:dyDescent="0.25">
      <c r="B344" s="2" t="s">
        <v>45</v>
      </c>
      <c r="C344" s="70">
        <f t="shared" ref="C344:K344" si="41">C79+C123+C167+C211</f>
        <v>0</v>
      </c>
      <c r="D344" s="70">
        <f t="shared" si="41"/>
        <v>0</v>
      </c>
      <c r="E344" s="70">
        <f t="shared" si="41"/>
        <v>0</v>
      </c>
      <c r="F344" s="70">
        <f t="shared" si="41"/>
        <v>0</v>
      </c>
      <c r="G344" s="70">
        <f t="shared" si="41"/>
        <v>0</v>
      </c>
      <c r="H344" s="70">
        <f t="shared" si="41"/>
        <v>0</v>
      </c>
      <c r="I344" s="70">
        <f t="shared" si="41"/>
        <v>0</v>
      </c>
      <c r="J344" s="70">
        <f t="shared" si="41"/>
        <v>0</v>
      </c>
      <c r="K344" s="70">
        <f t="shared" si="41"/>
        <v>0</v>
      </c>
      <c r="L344" s="70">
        <f t="shared" si="40"/>
        <v>0</v>
      </c>
    </row>
    <row r="345" spans="1:12" x14ac:dyDescent="0.25">
      <c r="B345" s="2" t="s">
        <v>41</v>
      </c>
      <c r="C345" s="70">
        <f t="shared" ref="C345:K345" si="42">C80+C124+C168+C212</f>
        <v>0</v>
      </c>
      <c r="D345" s="70">
        <f t="shared" si="42"/>
        <v>0</v>
      </c>
      <c r="E345" s="70">
        <f t="shared" si="42"/>
        <v>0</v>
      </c>
      <c r="F345" s="70">
        <f t="shared" si="42"/>
        <v>0</v>
      </c>
      <c r="G345" s="70">
        <f t="shared" si="42"/>
        <v>0</v>
      </c>
      <c r="H345" s="70">
        <f t="shared" si="42"/>
        <v>4</v>
      </c>
      <c r="I345" s="70">
        <f t="shared" si="42"/>
        <v>0</v>
      </c>
      <c r="J345" s="70">
        <f t="shared" si="42"/>
        <v>0</v>
      </c>
      <c r="K345" s="70">
        <f t="shared" si="42"/>
        <v>1</v>
      </c>
      <c r="L345" s="70">
        <f t="shared" si="40"/>
        <v>5</v>
      </c>
    </row>
    <row r="346" spans="1:12" x14ac:dyDescent="0.25">
      <c r="B346" s="2" t="s">
        <v>2</v>
      </c>
      <c r="C346" s="70">
        <f t="shared" ref="C346:K346" si="43">C81+C125+C169+C213</f>
        <v>0</v>
      </c>
      <c r="D346" s="70">
        <f t="shared" si="43"/>
        <v>2</v>
      </c>
      <c r="E346" s="70">
        <f t="shared" si="43"/>
        <v>14</v>
      </c>
      <c r="F346" s="70">
        <f>F81+F125+F169+F213-11</f>
        <v>16</v>
      </c>
      <c r="G346" s="70">
        <f t="shared" si="43"/>
        <v>48</v>
      </c>
      <c r="H346" s="70">
        <f t="shared" si="43"/>
        <v>19</v>
      </c>
      <c r="I346" s="70">
        <f t="shared" si="43"/>
        <v>1</v>
      </c>
      <c r="J346" s="70">
        <f t="shared" si="43"/>
        <v>3</v>
      </c>
      <c r="K346" s="70">
        <f t="shared" si="43"/>
        <v>5</v>
      </c>
      <c r="L346" s="70">
        <f t="shared" si="40"/>
        <v>108</v>
      </c>
    </row>
    <row r="347" spans="1:12" x14ac:dyDescent="0.25">
      <c r="B347" s="79" t="s">
        <v>237</v>
      </c>
      <c r="C347" s="70">
        <f t="shared" ref="C347:K347" si="44">C82+C126+C170+C214</f>
        <v>0</v>
      </c>
      <c r="D347" s="70">
        <f t="shared" si="44"/>
        <v>0</v>
      </c>
      <c r="E347" s="70">
        <f t="shared" si="44"/>
        <v>0</v>
      </c>
      <c r="F347" s="70">
        <f t="shared" si="44"/>
        <v>0</v>
      </c>
      <c r="G347" s="70">
        <f t="shared" si="44"/>
        <v>0</v>
      </c>
      <c r="H347" s="70">
        <f t="shared" si="44"/>
        <v>0</v>
      </c>
      <c r="I347" s="70">
        <f t="shared" si="44"/>
        <v>0</v>
      </c>
      <c r="J347" s="70">
        <f t="shared" si="44"/>
        <v>0</v>
      </c>
      <c r="K347" s="70">
        <f t="shared" si="44"/>
        <v>0</v>
      </c>
      <c r="L347" s="70">
        <f t="shared" si="40"/>
        <v>0</v>
      </c>
    </row>
    <row r="348" spans="1:12" x14ac:dyDescent="0.25">
      <c r="B348" s="2" t="s">
        <v>43</v>
      </c>
      <c r="C348" s="70">
        <f t="shared" ref="C348:K348" si="45">C83+C127+C171+C215</f>
        <v>0</v>
      </c>
      <c r="D348" s="70">
        <f t="shared" si="45"/>
        <v>0</v>
      </c>
      <c r="E348" s="70">
        <f t="shared" si="45"/>
        <v>0</v>
      </c>
      <c r="F348" s="70">
        <f t="shared" si="45"/>
        <v>0</v>
      </c>
      <c r="G348" s="70">
        <f t="shared" si="45"/>
        <v>0</v>
      </c>
      <c r="H348" s="70">
        <f t="shared" si="45"/>
        <v>0</v>
      </c>
      <c r="I348" s="70">
        <f t="shared" si="45"/>
        <v>0</v>
      </c>
      <c r="J348" s="70">
        <f t="shared" si="45"/>
        <v>0</v>
      </c>
      <c r="K348" s="70">
        <f t="shared" si="45"/>
        <v>0</v>
      </c>
      <c r="L348" s="70">
        <f t="shared" si="40"/>
        <v>0</v>
      </c>
    </row>
    <row r="349" spans="1:12" x14ac:dyDescent="0.25">
      <c r="B349" s="2" t="s">
        <v>3</v>
      </c>
      <c r="C349" s="70">
        <f t="shared" ref="C349:K349" si="46">C84+C128+C172+C216</f>
        <v>0</v>
      </c>
      <c r="D349" s="70">
        <f t="shared" si="46"/>
        <v>0</v>
      </c>
      <c r="E349" s="70">
        <f t="shared" si="46"/>
        <v>0</v>
      </c>
      <c r="F349" s="70">
        <f t="shared" si="46"/>
        <v>18</v>
      </c>
      <c r="G349" s="70">
        <f t="shared" si="46"/>
        <v>1</v>
      </c>
      <c r="H349" s="70">
        <f t="shared" si="46"/>
        <v>3</v>
      </c>
      <c r="I349" s="70">
        <f t="shared" si="46"/>
        <v>0</v>
      </c>
      <c r="J349" s="70">
        <f t="shared" si="46"/>
        <v>3</v>
      </c>
      <c r="K349" s="70">
        <f t="shared" si="46"/>
        <v>1</v>
      </c>
      <c r="L349" s="70">
        <f t="shared" si="40"/>
        <v>26</v>
      </c>
    </row>
    <row r="350" spans="1:12" x14ac:dyDescent="0.25">
      <c r="B350" s="2" t="s">
        <v>4</v>
      </c>
      <c r="C350" s="70">
        <f t="shared" ref="C350:K350" si="47">C85+C129+C173+C217</f>
        <v>0</v>
      </c>
      <c r="D350" s="70">
        <f t="shared" si="47"/>
        <v>0</v>
      </c>
      <c r="E350" s="70">
        <f t="shared" si="47"/>
        <v>0</v>
      </c>
      <c r="F350" s="70">
        <f t="shared" si="47"/>
        <v>1</v>
      </c>
      <c r="G350" s="70">
        <f t="shared" si="47"/>
        <v>0</v>
      </c>
      <c r="H350" s="70">
        <f t="shared" si="47"/>
        <v>0</v>
      </c>
      <c r="I350" s="70">
        <f t="shared" si="47"/>
        <v>2</v>
      </c>
      <c r="J350" s="70">
        <f t="shared" si="47"/>
        <v>0</v>
      </c>
      <c r="K350" s="70">
        <f t="shared" si="47"/>
        <v>0</v>
      </c>
      <c r="L350" s="70">
        <f t="shared" si="40"/>
        <v>3</v>
      </c>
    </row>
    <row r="351" spans="1:12" x14ac:dyDescent="0.25">
      <c r="B351" s="2" t="s">
        <v>48</v>
      </c>
      <c r="C351" s="70">
        <f t="shared" ref="C351:K351" si="48">C86+C130+C174+C218</f>
        <v>0</v>
      </c>
      <c r="D351" s="70">
        <f t="shared" si="48"/>
        <v>0</v>
      </c>
      <c r="E351" s="70">
        <f t="shared" si="48"/>
        <v>0</v>
      </c>
      <c r="F351" s="70">
        <f t="shared" si="48"/>
        <v>0</v>
      </c>
      <c r="G351" s="70">
        <f t="shared" si="48"/>
        <v>0</v>
      </c>
      <c r="H351" s="70">
        <f t="shared" si="48"/>
        <v>0</v>
      </c>
      <c r="I351" s="70">
        <f t="shared" si="48"/>
        <v>0</v>
      </c>
      <c r="J351" s="70">
        <f t="shared" si="48"/>
        <v>0</v>
      </c>
      <c r="K351" s="70">
        <f t="shared" si="48"/>
        <v>2</v>
      </c>
      <c r="L351" s="70">
        <f t="shared" si="40"/>
        <v>2</v>
      </c>
    </row>
    <row r="352" spans="1:12" x14ac:dyDescent="0.25">
      <c r="B352" s="2" t="s">
        <v>6</v>
      </c>
      <c r="C352" s="70">
        <f t="shared" ref="C352:K352" si="49">C87+C131+C175+C219</f>
        <v>0</v>
      </c>
      <c r="D352" s="70">
        <f t="shared" si="49"/>
        <v>0</v>
      </c>
      <c r="E352" s="70">
        <f t="shared" si="49"/>
        <v>0</v>
      </c>
      <c r="F352" s="70">
        <f t="shared" si="49"/>
        <v>0</v>
      </c>
      <c r="G352" s="70">
        <f t="shared" si="49"/>
        <v>0</v>
      </c>
      <c r="H352" s="70">
        <f t="shared" si="49"/>
        <v>0</v>
      </c>
      <c r="I352" s="70">
        <f t="shared" si="49"/>
        <v>0</v>
      </c>
      <c r="J352" s="70">
        <f t="shared" si="49"/>
        <v>0</v>
      </c>
      <c r="K352" s="70">
        <f t="shared" si="49"/>
        <v>0</v>
      </c>
      <c r="L352" s="70">
        <f t="shared" si="40"/>
        <v>0</v>
      </c>
    </row>
    <row r="353" spans="2:12" x14ac:dyDescent="0.25">
      <c r="B353" s="2" t="s">
        <v>7</v>
      </c>
      <c r="C353" s="70">
        <f t="shared" ref="C353:K353" si="50">C88+C132+C176+C220</f>
        <v>0</v>
      </c>
      <c r="D353" s="70">
        <f t="shared" si="50"/>
        <v>0</v>
      </c>
      <c r="E353" s="70">
        <f t="shared" si="50"/>
        <v>0</v>
      </c>
      <c r="F353" s="70">
        <f>F88+F132+F176+F220-3</f>
        <v>3</v>
      </c>
      <c r="G353" s="70">
        <f t="shared" si="50"/>
        <v>9</v>
      </c>
      <c r="H353" s="70">
        <f t="shared" si="50"/>
        <v>6</v>
      </c>
      <c r="I353" s="70">
        <f t="shared" si="50"/>
        <v>0</v>
      </c>
      <c r="J353" s="70">
        <f t="shared" si="50"/>
        <v>0</v>
      </c>
      <c r="K353" s="70">
        <f t="shared" si="50"/>
        <v>2</v>
      </c>
      <c r="L353" s="70">
        <f t="shared" si="40"/>
        <v>20</v>
      </c>
    </row>
    <row r="354" spans="2:12" x14ac:dyDescent="0.25">
      <c r="B354" s="83" t="s">
        <v>81</v>
      </c>
      <c r="C354" s="70">
        <f t="shared" ref="C354:K354" si="51">C89+C133+C177+C221</f>
        <v>0</v>
      </c>
      <c r="D354" s="70">
        <f t="shared" si="51"/>
        <v>0</v>
      </c>
      <c r="E354" s="70">
        <f t="shared" si="51"/>
        <v>0</v>
      </c>
      <c r="F354" s="70">
        <f t="shared" si="51"/>
        <v>0</v>
      </c>
      <c r="G354" s="70">
        <f t="shared" si="51"/>
        <v>0</v>
      </c>
      <c r="H354" s="70">
        <f t="shared" si="51"/>
        <v>0</v>
      </c>
      <c r="I354" s="70">
        <f t="shared" si="51"/>
        <v>0</v>
      </c>
      <c r="J354" s="70">
        <f t="shared" si="51"/>
        <v>0</v>
      </c>
      <c r="K354" s="70">
        <f t="shared" si="51"/>
        <v>0</v>
      </c>
      <c r="L354" s="70">
        <f t="shared" si="40"/>
        <v>0</v>
      </c>
    </row>
    <row r="355" spans="2:12" x14ac:dyDescent="0.25">
      <c r="B355" s="2" t="s">
        <v>50</v>
      </c>
      <c r="C355" s="70">
        <f t="shared" ref="C355:K355" si="52">C90+C134+C178+C222</f>
        <v>0</v>
      </c>
      <c r="D355" s="70">
        <f t="shared" si="52"/>
        <v>0</v>
      </c>
      <c r="E355" s="70">
        <f t="shared" si="52"/>
        <v>0</v>
      </c>
      <c r="F355" s="70">
        <f t="shared" si="52"/>
        <v>0</v>
      </c>
      <c r="G355" s="70">
        <f t="shared" si="52"/>
        <v>0</v>
      </c>
      <c r="H355" s="70">
        <f t="shared" si="52"/>
        <v>0</v>
      </c>
      <c r="I355" s="70">
        <f t="shared" si="52"/>
        <v>0</v>
      </c>
      <c r="J355" s="70">
        <f t="shared" si="52"/>
        <v>0</v>
      </c>
      <c r="K355" s="70">
        <f t="shared" si="52"/>
        <v>0</v>
      </c>
      <c r="L355" s="70">
        <f t="shared" si="40"/>
        <v>0</v>
      </c>
    </row>
    <row r="356" spans="2:12" x14ac:dyDescent="0.25">
      <c r="B356" s="2" t="s">
        <v>51</v>
      </c>
      <c r="C356" s="70">
        <f t="shared" ref="C356:K356" si="53">C91+C135+C179+C223</f>
        <v>0</v>
      </c>
      <c r="D356" s="70">
        <f t="shared" si="53"/>
        <v>0</v>
      </c>
      <c r="E356" s="70">
        <f t="shared" si="53"/>
        <v>0</v>
      </c>
      <c r="F356" s="70">
        <f t="shared" si="53"/>
        <v>0</v>
      </c>
      <c r="G356" s="70">
        <f t="shared" si="53"/>
        <v>0</v>
      </c>
      <c r="H356" s="70">
        <f t="shared" si="53"/>
        <v>0</v>
      </c>
      <c r="I356" s="70">
        <f t="shared" si="53"/>
        <v>0</v>
      </c>
      <c r="J356" s="70">
        <f t="shared" si="53"/>
        <v>2</v>
      </c>
      <c r="K356" s="70">
        <f t="shared" si="53"/>
        <v>0</v>
      </c>
      <c r="L356" s="70">
        <f t="shared" si="40"/>
        <v>2</v>
      </c>
    </row>
    <row r="357" spans="2:12" x14ac:dyDescent="0.25">
      <c r="B357" s="2" t="s">
        <v>42</v>
      </c>
      <c r="C357" s="70">
        <f t="shared" ref="C357:K357" si="54">C92+C136+C180+C224</f>
        <v>0</v>
      </c>
      <c r="D357" s="70">
        <f t="shared" si="54"/>
        <v>0</v>
      </c>
      <c r="E357" s="70">
        <f t="shared" si="54"/>
        <v>0</v>
      </c>
      <c r="F357" s="70">
        <f t="shared" si="54"/>
        <v>0</v>
      </c>
      <c r="G357" s="70">
        <f t="shared" si="54"/>
        <v>0</v>
      </c>
      <c r="H357" s="70">
        <f>H92+H136+H180+H224-2</f>
        <v>3</v>
      </c>
      <c r="I357" s="70">
        <f t="shared" si="54"/>
        <v>5</v>
      </c>
      <c r="J357" s="70">
        <f t="shared" si="54"/>
        <v>0</v>
      </c>
      <c r="K357" s="70">
        <f t="shared" si="54"/>
        <v>0</v>
      </c>
      <c r="L357" s="70">
        <f t="shared" si="40"/>
        <v>8</v>
      </c>
    </row>
    <row r="358" spans="2:12" x14ac:dyDescent="0.25">
      <c r="B358" s="2" t="s">
        <v>8</v>
      </c>
      <c r="C358" s="70">
        <f t="shared" ref="C358:K358" si="55">C93+C137+C181+C225</f>
        <v>0</v>
      </c>
      <c r="D358" s="70">
        <f t="shared" si="55"/>
        <v>0</v>
      </c>
      <c r="E358" s="70">
        <f t="shared" si="55"/>
        <v>0</v>
      </c>
      <c r="F358" s="70">
        <f t="shared" si="55"/>
        <v>0</v>
      </c>
      <c r="G358" s="70">
        <f t="shared" si="55"/>
        <v>0</v>
      </c>
      <c r="H358" s="70">
        <f t="shared" si="55"/>
        <v>0</v>
      </c>
      <c r="I358" s="70">
        <f t="shared" si="55"/>
        <v>0</v>
      </c>
      <c r="J358" s="70">
        <f t="shared" si="55"/>
        <v>35</v>
      </c>
      <c r="K358" s="70">
        <f t="shared" si="55"/>
        <v>4</v>
      </c>
      <c r="L358" s="70">
        <f t="shared" si="40"/>
        <v>39</v>
      </c>
    </row>
    <row r="359" spans="2:12" x14ac:dyDescent="0.25">
      <c r="B359" s="2" t="s">
        <v>9</v>
      </c>
      <c r="C359" s="70">
        <f t="shared" ref="C359:K359" si="56">C94+C138+C182+C226</f>
        <v>0</v>
      </c>
      <c r="D359" s="70">
        <f t="shared" si="56"/>
        <v>0</v>
      </c>
      <c r="E359" s="70">
        <f t="shared" si="56"/>
        <v>0</v>
      </c>
      <c r="F359" s="70">
        <f t="shared" si="56"/>
        <v>0</v>
      </c>
      <c r="G359" s="70">
        <f t="shared" si="56"/>
        <v>45</v>
      </c>
      <c r="H359" s="70">
        <f t="shared" si="56"/>
        <v>0</v>
      </c>
      <c r="I359" s="70">
        <f t="shared" si="56"/>
        <v>0</v>
      </c>
      <c r="J359" s="70">
        <f t="shared" si="56"/>
        <v>0</v>
      </c>
      <c r="K359" s="70">
        <f t="shared" si="56"/>
        <v>0</v>
      </c>
      <c r="L359" s="70">
        <f t="shared" si="40"/>
        <v>45</v>
      </c>
    </row>
    <row r="360" spans="2:12" x14ac:dyDescent="0.25">
      <c r="B360" s="2" t="s">
        <v>44</v>
      </c>
      <c r="C360" s="70">
        <f t="shared" ref="C360:K360" si="57">C95+C139+C183+C227</f>
        <v>0</v>
      </c>
      <c r="D360" s="70">
        <f t="shared" si="57"/>
        <v>0</v>
      </c>
      <c r="E360" s="70">
        <f t="shared" si="57"/>
        <v>0</v>
      </c>
      <c r="F360" s="70">
        <f t="shared" si="57"/>
        <v>0</v>
      </c>
      <c r="G360" s="70">
        <f t="shared" si="57"/>
        <v>0</v>
      </c>
      <c r="H360" s="70">
        <f t="shared" si="57"/>
        <v>0</v>
      </c>
      <c r="I360" s="70">
        <f t="shared" si="57"/>
        <v>1</v>
      </c>
      <c r="J360" s="70">
        <f t="shared" si="57"/>
        <v>15</v>
      </c>
      <c r="K360" s="70">
        <f t="shared" si="57"/>
        <v>7</v>
      </c>
      <c r="L360" s="70">
        <f t="shared" si="40"/>
        <v>23</v>
      </c>
    </row>
    <row r="361" spans="2:12" x14ac:dyDescent="0.25">
      <c r="B361" s="2" t="s">
        <v>10</v>
      </c>
      <c r="C361" s="70">
        <f t="shared" ref="C361:K361" si="58">C96+C140+C184+C228</f>
        <v>0</v>
      </c>
      <c r="D361" s="70">
        <f t="shared" si="58"/>
        <v>0</v>
      </c>
      <c r="E361" s="70">
        <f t="shared" si="58"/>
        <v>0</v>
      </c>
      <c r="F361" s="70">
        <f t="shared" si="58"/>
        <v>0</v>
      </c>
      <c r="G361" s="70">
        <f t="shared" si="58"/>
        <v>0</v>
      </c>
      <c r="H361" s="70">
        <f t="shared" si="58"/>
        <v>2</v>
      </c>
      <c r="I361" s="70">
        <f t="shared" si="58"/>
        <v>0</v>
      </c>
      <c r="J361" s="70">
        <f t="shared" si="58"/>
        <v>2</v>
      </c>
      <c r="K361" s="70">
        <f t="shared" si="58"/>
        <v>0</v>
      </c>
      <c r="L361" s="70">
        <f t="shared" si="40"/>
        <v>4</v>
      </c>
    </row>
    <row r="362" spans="2:12" x14ac:dyDescent="0.25">
      <c r="B362" s="2" t="s">
        <v>11</v>
      </c>
      <c r="C362" s="70">
        <f t="shared" ref="C362:K362" si="59">C97+C141+C185+C229</f>
        <v>0</v>
      </c>
      <c r="D362" s="70">
        <f t="shared" si="59"/>
        <v>0</v>
      </c>
      <c r="E362" s="70">
        <f t="shared" si="59"/>
        <v>0</v>
      </c>
      <c r="F362" s="70">
        <f t="shared" si="59"/>
        <v>11</v>
      </c>
      <c r="G362" s="70">
        <f t="shared" si="59"/>
        <v>263</v>
      </c>
      <c r="H362" s="70">
        <f t="shared" si="59"/>
        <v>4855</v>
      </c>
      <c r="I362" s="70">
        <f>I97+I141+I185+I229-760</f>
        <v>2680</v>
      </c>
      <c r="J362" s="70">
        <f>J97+J141+J185+J229-105</f>
        <v>10780</v>
      </c>
      <c r="K362" s="70">
        <f t="shared" si="59"/>
        <v>117</v>
      </c>
      <c r="L362" s="70">
        <f t="shared" si="40"/>
        <v>18706</v>
      </c>
    </row>
    <row r="363" spans="2:12" x14ac:dyDescent="0.25">
      <c r="B363" s="2" t="s">
        <v>12</v>
      </c>
      <c r="C363" s="70">
        <f t="shared" ref="C363:K363" si="60">C98+C142+C186+C230</f>
        <v>0</v>
      </c>
      <c r="D363" s="70">
        <f t="shared" si="60"/>
        <v>0</v>
      </c>
      <c r="E363" s="70">
        <f t="shared" si="60"/>
        <v>0</v>
      </c>
      <c r="F363" s="70">
        <f t="shared" si="60"/>
        <v>0</v>
      </c>
      <c r="G363" s="70">
        <f t="shared" si="60"/>
        <v>10</v>
      </c>
      <c r="H363" s="70">
        <f t="shared" si="60"/>
        <v>137</v>
      </c>
      <c r="I363" s="70">
        <f t="shared" si="60"/>
        <v>24</v>
      </c>
      <c r="J363" s="70">
        <f t="shared" si="60"/>
        <v>26</v>
      </c>
      <c r="K363" s="70">
        <f t="shared" si="60"/>
        <v>5</v>
      </c>
      <c r="L363" s="70">
        <f t="shared" si="40"/>
        <v>202</v>
      </c>
    </row>
    <row r="364" spans="2:12" x14ac:dyDescent="0.25">
      <c r="B364" s="2" t="s">
        <v>32</v>
      </c>
      <c r="C364" s="70">
        <f t="shared" ref="C364:K364" si="61">C99+C143+C187+C231</f>
        <v>0</v>
      </c>
      <c r="D364" s="70">
        <f t="shared" si="61"/>
        <v>0</v>
      </c>
      <c r="E364" s="70">
        <f t="shared" si="61"/>
        <v>0</v>
      </c>
      <c r="F364" s="70">
        <f t="shared" si="61"/>
        <v>0</v>
      </c>
      <c r="G364" s="70">
        <f t="shared" si="61"/>
        <v>0</v>
      </c>
      <c r="H364" s="70">
        <f t="shared" si="61"/>
        <v>0</v>
      </c>
      <c r="I364" s="70">
        <f t="shared" si="61"/>
        <v>0</v>
      </c>
      <c r="J364" s="70">
        <f t="shared" si="61"/>
        <v>13</v>
      </c>
      <c r="K364" s="70">
        <f t="shared" si="61"/>
        <v>1</v>
      </c>
      <c r="L364" s="70">
        <f t="shared" si="40"/>
        <v>14</v>
      </c>
    </row>
    <row r="365" spans="2:12" x14ac:dyDescent="0.25">
      <c r="B365" s="2" t="s">
        <v>212</v>
      </c>
      <c r="C365" s="70">
        <f t="shared" ref="C365:K365" si="62">C100+C144+C188+C232</f>
        <v>0</v>
      </c>
      <c r="D365" s="70">
        <f t="shared" si="62"/>
        <v>0</v>
      </c>
      <c r="E365" s="70">
        <f t="shared" si="62"/>
        <v>0</v>
      </c>
      <c r="F365" s="70">
        <f t="shared" si="62"/>
        <v>0</v>
      </c>
      <c r="G365" s="70">
        <f t="shared" si="62"/>
        <v>12</v>
      </c>
      <c r="H365" s="70">
        <f t="shared" si="62"/>
        <v>1968</v>
      </c>
      <c r="I365" s="70">
        <f t="shared" si="62"/>
        <v>7</v>
      </c>
      <c r="J365" s="70">
        <f t="shared" si="62"/>
        <v>234</v>
      </c>
      <c r="K365" s="70">
        <f t="shared" si="62"/>
        <v>10</v>
      </c>
      <c r="L365" s="70">
        <f t="shared" si="40"/>
        <v>2231</v>
      </c>
    </row>
    <row r="366" spans="2:12" x14ac:dyDescent="0.25">
      <c r="B366" s="2" t="s">
        <v>46</v>
      </c>
      <c r="C366" s="70">
        <f t="shared" ref="C366:K366" si="63">C101+C145+C189+C233</f>
        <v>0</v>
      </c>
      <c r="D366" s="70">
        <f t="shared" si="63"/>
        <v>0</v>
      </c>
      <c r="E366" s="70">
        <f t="shared" si="63"/>
        <v>0</v>
      </c>
      <c r="F366" s="70">
        <f t="shared" si="63"/>
        <v>0</v>
      </c>
      <c r="G366" s="70">
        <f t="shared" si="63"/>
        <v>1</v>
      </c>
      <c r="H366" s="70">
        <f t="shared" si="63"/>
        <v>1</v>
      </c>
      <c r="I366" s="70">
        <f t="shared" si="63"/>
        <v>1</v>
      </c>
      <c r="J366" s="70">
        <f t="shared" si="63"/>
        <v>0</v>
      </c>
      <c r="K366" s="70">
        <f t="shared" si="63"/>
        <v>0</v>
      </c>
      <c r="L366" s="70">
        <f t="shared" si="40"/>
        <v>3</v>
      </c>
    </row>
    <row r="367" spans="2:12" x14ac:dyDescent="0.25">
      <c r="B367" s="2" t="s">
        <v>13</v>
      </c>
      <c r="C367" s="70">
        <f t="shared" ref="C367:K367" si="64">C102+C146+C190+C234</f>
        <v>0</v>
      </c>
      <c r="D367" s="70">
        <f t="shared" si="64"/>
        <v>0</v>
      </c>
      <c r="E367" s="70">
        <f t="shared" si="64"/>
        <v>0</v>
      </c>
      <c r="F367" s="70">
        <f t="shared" si="64"/>
        <v>0</v>
      </c>
      <c r="G367" s="70">
        <f t="shared" si="64"/>
        <v>0</v>
      </c>
      <c r="H367" s="70">
        <f t="shared" si="64"/>
        <v>0</v>
      </c>
      <c r="I367" s="70">
        <f t="shared" si="64"/>
        <v>0</v>
      </c>
      <c r="J367" s="70">
        <f t="shared" si="64"/>
        <v>6</v>
      </c>
      <c r="K367" s="70">
        <f t="shared" si="64"/>
        <v>0</v>
      </c>
      <c r="L367" s="70">
        <f t="shared" si="40"/>
        <v>6</v>
      </c>
    </row>
    <row r="368" spans="2:12" x14ac:dyDescent="0.25">
      <c r="B368" s="2" t="s">
        <v>14</v>
      </c>
      <c r="C368" s="70">
        <f t="shared" ref="C368:K368" si="65">C103+C147+C191+C235</f>
        <v>8</v>
      </c>
      <c r="D368" s="70">
        <f t="shared" si="65"/>
        <v>2</v>
      </c>
      <c r="E368" s="70">
        <f t="shared" si="65"/>
        <v>0</v>
      </c>
      <c r="F368" s="70">
        <f t="shared" si="65"/>
        <v>38</v>
      </c>
      <c r="G368" s="70">
        <f t="shared" si="65"/>
        <v>398</v>
      </c>
      <c r="H368" s="70">
        <f t="shared" si="65"/>
        <v>966</v>
      </c>
      <c r="I368" s="70">
        <f t="shared" si="65"/>
        <v>603</v>
      </c>
      <c r="J368" s="70">
        <f t="shared" si="65"/>
        <v>258</v>
      </c>
      <c r="K368" s="70">
        <f t="shared" si="65"/>
        <v>1</v>
      </c>
      <c r="L368" s="70">
        <f t="shared" si="40"/>
        <v>2274</v>
      </c>
    </row>
    <row r="369" spans="2:14" x14ac:dyDescent="0.25">
      <c r="B369" s="2" t="s">
        <v>40</v>
      </c>
      <c r="C369" s="70">
        <v>50</v>
      </c>
      <c r="D369" s="70">
        <f t="shared" ref="D369:K369" si="66">D104+D148+D192+D236</f>
        <v>5</v>
      </c>
      <c r="E369" s="70">
        <f t="shared" si="66"/>
        <v>1</v>
      </c>
      <c r="F369" s="70">
        <f t="shared" si="66"/>
        <v>0</v>
      </c>
      <c r="G369" s="70">
        <f t="shared" si="66"/>
        <v>0</v>
      </c>
      <c r="H369" s="70">
        <f t="shared" si="66"/>
        <v>0</v>
      </c>
      <c r="I369" s="70">
        <f t="shared" si="66"/>
        <v>0</v>
      </c>
      <c r="J369" s="70">
        <f t="shared" si="66"/>
        <v>0</v>
      </c>
      <c r="K369" s="70">
        <f t="shared" si="66"/>
        <v>0</v>
      </c>
      <c r="L369" s="70">
        <f t="shared" si="40"/>
        <v>56</v>
      </c>
    </row>
    <row r="370" spans="2:14" x14ac:dyDescent="0.25">
      <c r="B370" s="2" t="s">
        <v>52</v>
      </c>
      <c r="C370" s="70">
        <f t="shared" ref="C370:K370" si="67">C105+C149+C193+C237</f>
        <v>0</v>
      </c>
      <c r="D370" s="70">
        <f t="shared" si="67"/>
        <v>0</v>
      </c>
      <c r="E370" s="70">
        <f t="shared" si="67"/>
        <v>0</v>
      </c>
      <c r="F370" s="70">
        <f t="shared" si="67"/>
        <v>0</v>
      </c>
      <c r="G370" s="70">
        <f t="shared" si="67"/>
        <v>0</v>
      </c>
      <c r="H370" s="70">
        <f t="shared" si="67"/>
        <v>0</v>
      </c>
      <c r="I370" s="70">
        <f t="shared" si="67"/>
        <v>0</v>
      </c>
      <c r="J370" s="70">
        <f t="shared" si="67"/>
        <v>0</v>
      </c>
      <c r="K370" s="70">
        <f t="shared" si="67"/>
        <v>0</v>
      </c>
      <c r="L370" s="70">
        <f t="shared" si="40"/>
        <v>0</v>
      </c>
    </row>
    <row r="371" spans="2:14" x14ac:dyDescent="0.25">
      <c r="B371" s="2" t="s">
        <v>53</v>
      </c>
      <c r="C371" s="70">
        <f t="shared" ref="C371:K371" si="68">C106+C150+C194+C238</f>
        <v>0</v>
      </c>
      <c r="D371" s="70">
        <f t="shared" si="68"/>
        <v>0</v>
      </c>
      <c r="E371" s="70">
        <f t="shared" si="68"/>
        <v>0</v>
      </c>
      <c r="F371" s="70">
        <f t="shared" si="68"/>
        <v>0</v>
      </c>
      <c r="G371" s="70">
        <f t="shared" si="68"/>
        <v>0</v>
      </c>
      <c r="H371" s="70">
        <f t="shared" si="68"/>
        <v>0</v>
      </c>
      <c r="I371" s="70">
        <f t="shared" si="68"/>
        <v>0</v>
      </c>
      <c r="J371" s="70">
        <f t="shared" si="68"/>
        <v>0</v>
      </c>
      <c r="K371" s="70">
        <f t="shared" si="68"/>
        <v>0</v>
      </c>
      <c r="L371" s="70">
        <f t="shared" si="40"/>
        <v>0</v>
      </c>
    </row>
    <row r="372" spans="2:14" x14ac:dyDescent="0.25">
      <c r="B372" s="2" t="s">
        <v>15</v>
      </c>
      <c r="C372" s="70">
        <f t="shared" ref="C372:K372" si="69">C107+C151+C195+C239</f>
        <v>0</v>
      </c>
      <c r="D372" s="70">
        <f t="shared" si="69"/>
        <v>0</v>
      </c>
      <c r="E372" s="70">
        <f t="shared" si="69"/>
        <v>0</v>
      </c>
      <c r="F372" s="70">
        <f t="shared" si="69"/>
        <v>3</v>
      </c>
      <c r="G372" s="70">
        <f t="shared" si="69"/>
        <v>4</v>
      </c>
      <c r="H372" s="70">
        <f t="shared" si="69"/>
        <v>69</v>
      </c>
      <c r="I372" s="70">
        <f t="shared" si="69"/>
        <v>24</v>
      </c>
      <c r="J372" s="70">
        <f t="shared" si="69"/>
        <v>40</v>
      </c>
      <c r="K372" s="70">
        <f t="shared" si="69"/>
        <v>1</v>
      </c>
      <c r="L372" s="70">
        <f t="shared" si="40"/>
        <v>141</v>
      </c>
    </row>
    <row r="373" spans="2:14" x14ac:dyDescent="0.25">
      <c r="B373" s="2" t="s">
        <v>54</v>
      </c>
      <c r="C373" s="70">
        <f t="shared" ref="C373:K373" si="70">C108+C152+C196+C240</f>
        <v>0</v>
      </c>
      <c r="D373" s="70">
        <f t="shared" si="70"/>
        <v>0</v>
      </c>
      <c r="E373" s="70">
        <f t="shared" si="70"/>
        <v>0</v>
      </c>
      <c r="F373" s="70">
        <f t="shared" si="70"/>
        <v>0</v>
      </c>
      <c r="G373" s="70">
        <f t="shared" si="70"/>
        <v>0</v>
      </c>
      <c r="H373" s="70">
        <f t="shared" si="70"/>
        <v>0</v>
      </c>
      <c r="I373" s="70">
        <f t="shared" si="70"/>
        <v>0</v>
      </c>
      <c r="J373" s="70">
        <f t="shared" si="70"/>
        <v>0</v>
      </c>
      <c r="K373" s="70">
        <f t="shared" si="70"/>
        <v>0</v>
      </c>
      <c r="L373" s="70">
        <f t="shared" si="40"/>
        <v>0</v>
      </c>
    </row>
    <row r="374" spans="2:14" x14ac:dyDescent="0.25">
      <c r="B374" s="2" t="s">
        <v>47</v>
      </c>
      <c r="C374" s="70">
        <f t="shared" ref="C374:K374" si="71">C109+C153+C197+C241</f>
        <v>0</v>
      </c>
      <c r="D374" s="70">
        <f t="shared" si="71"/>
        <v>0</v>
      </c>
      <c r="E374" s="70">
        <f t="shared" si="71"/>
        <v>0</v>
      </c>
      <c r="F374" s="70">
        <f t="shared" si="71"/>
        <v>0</v>
      </c>
      <c r="G374" s="70">
        <f t="shared" si="71"/>
        <v>1</v>
      </c>
      <c r="H374" s="70">
        <f t="shared" si="71"/>
        <v>0</v>
      </c>
      <c r="I374" s="70">
        <f t="shared" si="71"/>
        <v>0</v>
      </c>
      <c r="J374" s="70">
        <f t="shared" si="71"/>
        <v>7</v>
      </c>
      <c r="K374" s="70">
        <f t="shared" si="71"/>
        <v>0</v>
      </c>
      <c r="L374" s="70">
        <f t="shared" si="40"/>
        <v>8</v>
      </c>
    </row>
    <row r="375" spans="2:14" x14ac:dyDescent="0.25">
      <c r="B375" s="2" t="s">
        <v>16</v>
      </c>
      <c r="C375" s="70">
        <f t="shared" ref="C375:K375" si="72">C110+C154+C198+C242</f>
        <v>0</v>
      </c>
      <c r="D375" s="70">
        <f t="shared" si="72"/>
        <v>0</v>
      </c>
      <c r="E375" s="70">
        <f t="shared" si="72"/>
        <v>0</v>
      </c>
      <c r="F375" s="70">
        <f t="shared" si="72"/>
        <v>0</v>
      </c>
      <c r="G375" s="70">
        <f t="shared" si="72"/>
        <v>0</v>
      </c>
      <c r="H375" s="70">
        <f t="shared" si="72"/>
        <v>0</v>
      </c>
      <c r="I375" s="70">
        <f t="shared" si="72"/>
        <v>0</v>
      </c>
      <c r="J375" s="70">
        <f t="shared" si="72"/>
        <v>0</v>
      </c>
      <c r="K375" s="70">
        <f t="shared" si="72"/>
        <v>0</v>
      </c>
      <c r="L375" s="70">
        <f t="shared" si="40"/>
        <v>0</v>
      </c>
    </row>
    <row r="376" spans="2:14" x14ac:dyDescent="0.25">
      <c r="B376" s="2" t="s">
        <v>55</v>
      </c>
      <c r="C376" s="70">
        <f t="shared" ref="C376:K376" si="73">C111+C155+C199+C243</f>
        <v>0</v>
      </c>
      <c r="D376" s="70">
        <f t="shared" si="73"/>
        <v>0</v>
      </c>
      <c r="E376" s="70">
        <f t="shared" si="73"/>
        <v>0</v>
      </c>
      <c r="F376" s="70">
        <f t="shared" si="73"/>
        <v>0</v>
      </c>
      <c r="G376" s="70">
        <f t="shared" si="73"/>
        <v>0</v>
      </c>
      <c r="H376" s="70">
        <f t="shared" si="73"/>
        <v>0</v>
      </c>
      <c r="I376" s="70">
        <f t="shared" si="73"/>
        <v>0</v>
      </c>
      <c r="J376" s="70">
        <f t="shared" si="73"/>
        <v>0</v>
      </c>
      <c r="K376" s="70">
        <f t="shared" si="73"/>
        <v>0</v>
      </c>
      <c r="L376" s="70">
        <f t="shared" si="40"/>
        <v>0</v>
      </c>
    </row>
    <row r="377" spans="2:14" x14ac:dyDescent="0.25">
      <c r="B377" s="79" t="s">
        <v>17</v>
      </c>
      <c r="C377" s="70">
        <f t="shared" ref="C377:K377" si="74">C112+C156+C200+C244</f>
        <v>0</v>
      </c>
      <c r="D377" s="70">
        <f t="shared" si="74"/>
        <v>0</v>
      </c>
      <c r="E377" s="70">
        <f t="shared" si="74"/>
        <v>0</v>
      </c>
      <c r="F377" s="70">
        <f t="shared" si="74"/>
        <v>0</v>
      </c>
      <c r="G377" s="70">
        <f t="shared" si="74"/>
        <v>0</v>
      </c>
      <c r="H377" s="70">
        <f t="shared" si="74"/>
        <v>0</v>
      </c>
      <c r="I377" s="70">
        <f t="shared" si="74"/>
        <v>0</v>
      </c>
      <c r="J377" s="70">
        <f t="shared" si="74"/>
        <v>0</v>
      </c>
      <c r="K377" s="70">
        <f t="shared" si="74"/>
        <v>0</v>
      </c>
      <c r="L377" s="70">
        <f t="shared" si="40"/>
        <v>0</v>
      </c>
    </row>
    <row r="378" spans="2:14" x14ac:dyDescent="0.25">
      <c r="B378" s="2" t="s">
        <v>213</v>
      </c>
      <c r="C378" s="70">
        <v>0</v>
      </c>
      <c r="D378" s="70">
        <v>0</v>
      </c>
      <c r="E378" s="70">
        <v>0</v>
      </c>
      <c r="F378" s="70">
        <v>0</v>
      </c>
      <c r="G378" s="70">
        <v>0</v>
      </c>
      <c r="H378" s="70">
        <v>0</v>
      </c>
      <c r="I378" s="70">
        <v>0</v>
      </c>
      <c r="J378" s="70">
        <v>0</v>
      </c>
      <c r="K378" s="70">
        <v>0</v>
      </c>
      <c r="L378" s="70">
        <f t="shared" si="40"/>
        <v>0</v>
      </c>
    </row>
    <row r="379" spans="2:14" x14ac:dyDescent="0.25">
      <c r="B379" s="205" t="s">
        <v>24</v>
      </c>
      <c r="C379" s="227">
        <f>SUM(C342:C378)</f>
        <v>58</v>
      </c>
      <c r="D379" s="228">
        <f t="shared" ref="D379:K379" si="75">SUM(D342:D378)</f>
        <v>9</v>
      </c>
      <c r="E379" s="228">
        <f t="shared" si="75"/>
        <v>15</v>
      </c>
      <c r="F379" s="228">
        <f t="shared" si="75"/>
        <v>94</v>
      </c>
      <c r="G379" s="228">
        <f t="shared" si="75"/>
        <v>794</v>
      </c>
      <c r="H379" s="228">
        <f t="shared" si="75"/>
        <v>8102</v>
      </c>
      <c r="I379" s="228">
        <f t="shared" si="75"/>
        <v>3405</v>
      </c>
      <c r="J379" s="228">
        <f t="shared" si="75"/>
        <v>11455</v>
      </c>
      <c r="K379" s="228">
        <f t="shared" si="75"/>
        <v>186</v>
      </c>
      <c r="L379" s="228">
        <f>SUM(C379:K379)</f>
        <v>24118</v>
      </c>
      <c r="M379" s="11">
        <f>SUM(C379:K379)</f>
        <v>24118</v>
      </c>
      <c r="N379" s="11"/>
    </row>
    <row r="381" spans="2:14" x14ac:dyDescent="0.25">
      <c r="M381" s="11">
        <f>SUM(F379:K379)</f>
        <v>24036</v>
      </c>
    </row>
  </sheetData>
  <sortState xmlns:xlrd2="http://schemas.microsoft.com/office/spreadsheetml/2017/richdata2" ref="AQ8:AU33">
    <sortCondition descending="1" ref="AU8:AU33"/>
  </sortState>
  <printOptions horizontalCentered="1" verticalCentered="1" gridLines="1"/>
  <pageMargins left="0.7" right="0.7" top="0.75" bottom="0.75" header="0.3" footer="0.3"/>
  <pageSetup scale="11" orientation="landscape"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E183"/>
  <sheetViews>
    <sheetView zoomScale="130" zoomScaleNormal="130" workbookViewId="0"/>
  </sheetViews>
  <sheetFormatPr defaultRowHeight="15" x14ac:dyDescent="0.25"/>
  <cols>
    <col min="2" max="2" width="25.7109375" customWidth="1"/>
    <col min="3" max="21" width="10.7109375" customWidth="1"/>
    <col min="22" max="22" width="9.7109375" customWidth="1"/>
    <col min="23" max="25" width="10.7109375" customWidth="1"/>
    <col min="26" max="26" width="25.7109375" customWidth="1"/>
    <col min="27" max="36" width="9.140625" customWidth="1"/>
    <col min="37" max="37" width="10.5703125" bestFit="1" customWidth="1"/>
    <col min="38" max="39" width="9.140625" customWidth="1"/>
    <col min="40" max="40" width="25.7109375" customWidth="1"/>
    <col min="41" max="80" width="9.140625" customWidth="1"/>
  </cols>
  <sheetData>
    <row r="1" spans="1:135" x14ac:dyDescent="0.25">
      <c r="C1" s="1"/>
    </row>
    <row r="2" spans="1:135" x14ac:dyDescent="0.25">
      <c r="A2" s="1" t="s">
        <v>0</v>
      </c>
    </row>
    <row r="3" spans="1:135" x14ac:dyDescent="0.25">
      <c r="A3" s="1" t="s">
        <v>266</v>
      </c>
    </row>
    <row r="4" spans="1:135" x14ac:dyDescent="0.25">
      <c r="A4" s="1" t="s">
        <v>138</v>
      </c>
    </row>
    <row r="6" spans="1:135" x14ac:dyDescent="0.25">
      <c r="A6" t="s">
        <v>269</v>
      </c>
    </row>
    <row r="8" spans="1:135" x14ac:dyDescent="0.25">
      <c r="A8" s="1" t="s">
        <v>266</v>
      </c>
      <c r="Z8" s="1" t="s">
        <v>266</v>
      </c>
      <c r="AN8" s="1" t="s">
        <v>266</v>
      </c>
      <c r="AX8" s="1"/>
    </row>
    <row r="9" spans="1:135" x14ac:dyDescent="0.25">
      <c r="A9" s="1" t="s">
        <v>132</v>
      </c>
      <c r="Z9" s="1" t="s">
        <v>132</v>
      </c>
      <c r="AN9" s="1" t="s">
        <v>132</v>
      </c>
    </row>
    <row r="10" spans="1:135" x14ac:dyDescent="0.25">
      <c r="A10" t="s">
        <v>31</v>
      </c>
      <c r="Z10" t="s">
        <v>192</v>
      </c>
      <c r="AN10" t="s">
        <v>63</v>
      </c>
      <c r="AS10" s="23"/>
      <c r="AT10" s="23"/>
      <c r="AU10" s="23"/>
      <c r="AV10" s="23"/>
      <c r="AW10" s="23"/>
      <c r="AX10" s="23"/>
      <c r="BG10" s="1"/>
    </row>
    <row r="11" spans="1:135" x14ac:dyDescent="0.25">
      <c r="A11" t="s">
        <v>270</v>
      </c>
      <c r="V11" s="62"/>
    </row>
    <row r="12" spans="1:135" x14ac:dyDescent="0.25">
      <c r="V12" s="62"/>
      <c r="Z12" s="74"/>
      <c r="AA12" s="1" t="s">
        <v>20</v>
      </c>
      <c r="AE12" s="1" t="s">
        <v>21</v>
      </c>
      <c r="AM12" t="s">
        <v>157</v>
      </c>
      <c r="AN12" s="74"/>
      <c r="AO12" s="1" t="s">
        <v>20</v>
      </c>
      <c r="AS12" s="1" t="s">
        <v>21</v>
      </c>
    </row>
    <row r="13" spans="1:135" x14ac:dyDescent="0.25">
      <c r="C13" s="1" t="s">
        <v>20</v>
      </c>
      <c r="G13" s="1" t="s">
        <v>21</v>
      </c>
      <c r="Z13" s="200" t="s">
        <v>19</v>
      </c>
      <c r="AA13" s="72">
        <v>12</v>
      </c>
      <c r="AB13" s="162">
        <v>17</v>
      </c>
      <c r="AC13" s="162">
        <v>22</v>
      </c>
      <c r="AD13" s="162">
        <v>27</v>
      </c>
      <c r="AE13" s="162">
        <v>2</v>
      </c>
      <c r="AF13" s="162">
        <v>7</v>
      </c>
      <c r="AG13" s="162">
        <v>12</v>
      </c>
      <c r="AH13" s="162">
        <v>17</v>
      </c>
      <c r="AI13" s="162">
        <v>22</v>
      </c>
      <c r="AJ13" s="160" t="s">
        <v>24</v>
      </c>
      <c r="AN13" s="89" t="s">
        <v>19</v>
      </c>
      <c r="AO13" s="72">
        <v>12</v>
      </c>
      <c r="AP13" s="162">
        <v>17</v>
      </c>
      <c r="AQ13" s="162">
        <v>22</v>
      </c>
      <c r="AR13" s="162">
        <v>27</v>
      </c>
      <c r="AS13" s="162">
        <v>2</v>
      </c>
      <c r="AT13" s="162">
        <v>7</v>
      </c>
      <c r="AU13" s="162">
        <v>12</v>
      </c>
      <c r="AV13" s="162">
        <v>17</v>
      </c>
      <c r="AW13" s="162">
        <v>22</v>
      </c>
      <c r="AX13" s="160" t="s">
        <v>24</v>
      </c>
      <c r="BH13" s="82"/>
    </row>
    <row r="14" spans="1:135" x14ac:dyDescent="0.25">
      <c r="A14" s="226" t="s">
        <v>238</v>
      </c>
      <c r="B14" s="19" t="s">
        <v>19</v>
      </c>
      <c r="C14" s="72">
        <v>12</v>
      </c>
      <c r="D14" s="162">
        <v>17</v>
      </c>
      <c r="E14" s="162">
        <v>22</v>
      </c>
      <c r="F14" s="162">
        <v>27</v>
      </c>
      <c r="G14" s="162">
        <v>2</v>
      </c>
      <c r="H14" s="162">
        <v>7</v>
      </c>
      <c r="I14" s="162">
        <v>12</v>
      </c>
      <c r="J14" s="162">
        <v>17</v>
      </c>
      <c r="K14" s="162">
        <v>22</v>
      </c>
      <c r="L14" s="7" t="s">
        <v>24</v>
      </c>
      <c r="V14" s="62"/>
      <c r="Z14" s="262" t="s">
        <v>1</v>
      </c>
      <c r="AA14" s="70"/>
      <c r="AB14" s="70"/>
      <c r="AC14" s="70"/>
      <c r="AD14" s="70"/>
      <c r="AE14" s="70"/>
      <c r="AF14" s="70"/>
      <c r="AG14" s="70">
        <v>10</v>
      </c>
      <c r="AH14" s="70">
        <v>5</v>
      </c>
      <c r="AI14" s="70"/>
      <c r="AJ14" s="70">
        <v>15</v>
      </c>
      <c r="AN14" s="262" t="s">
        <v>14</v>
      </c>
      <c r="AO14" s="70"/>
      <c r="AP14" s="70"/>
      <c r="AQ14" s="70"/>
      <c r="AR14" s="70">
        <v>8</v>
      </c>
      <c r="AS14" s="70">
        <v>6</v>
      </c>
      <c r="AT14" s="70">
        <v>167</v>
      </c>
      <c r="AU14" s="70">
        <v>5</v>
      </c>
      <c r="AV14" s="70">
        <v>6</v>
      </c>
      <c r="AW14" s="70">
        <v>9</v>
      </c>
      <c r="AX14" s="70">
        <v>201</v>
      </c>
      <c r="BH14" s="62"/>
      <c r="BS14" s="84"/>
    </row>
    <row r="15" spans="1:135" x14ac:dyDescent="0.25">
      <c r="A15" s="62">
        <v>1</v>
      </c>
      <c r="B15" s="2" t="s">
        <v>1</v>
      </c>
      <c r="C15" s="23"/>
      <c r="D15" s="23"/>
      <c r="E15" s="23"/>
      <c r="F15" s="23"/>
      <c r="G15" s="23"/>
      <c r="H15" s="23"/>
      <c r="I15" s="23">
        <v>10</v>
      </c>
      <c r="J15" s="23">
        <v>5</v>
      </c>
      <c r="K15" s="23"/>
      <c r="L15" s="23">
        <f>SUM(C15:K15)</f>
        <v>15</v>
      </c>
      <c r="V15" s="62"/>
      <c r="Z15" s="74" t="s">
        <v>41</v>
      </c>
      <c r="AA15" s="70"/>
      <c r="AB15" s="70"/>
      <c r="AC15" s="70"/>
      <c r="AD15" s="70"/>
      <c r="AE15" s="70">
        <v>3</v>
      </c>
      <c r="AF15" s="70"/>
      <c r="AG15" s="70">
        <v>2</v>
      </c>
      <c r="AH15" s="70"/>
      <c r="AI15" s="70"/>
      <c r="AJ15" s="70">
        <v>5</v>
      </c>
      <c r="AN15" s="74" t="s">
        <v>11</v>
      </c>
      <c r="AO15" s="70"/>
      <c r="AP15" s="70"/>
      <c r="AQ15" s="70"/>
      <c r="AR15" s="70"/>
      <c r="AS15" s="70">
        <v>6</v>
      </c>
      <c r="AT15" s="70">
        <v>41</v>
      </c>
      <c r="AU15" s="70">
        <v>50</v>
      </c>
      <c r="AV15" s="70">
        <v>40</v>
      </c>
      <c r="AW15" s="70">
        <v>24</v>
      </c>
      <c r="AX15" s="70">
        <v>161</v>
      </c>
      <c r="BS15" s="113"/>
      <c r="BT15" s="84"/>
      <c r="BU15" s="82"/>
      <c r="BV15" s="82"/>
    </row>
    <row r="16" spans="1:135" x14ac:dyDescent="0.25">
      <c r="A16" s="62"/>
      <c r="B16" s="2" t="s">
        <v>49</v>
      </c>
      <c r="C16" s="23"/>
      <c r="D16" s="23"/>
      <c r="E16" s="23"/>
      <c r="F16" s="23"/>
      <c r="G16" s="23"/>
      <c r="H16" s="23"/>
      <c r="I16" s="23"/>
      <c r="J16" s="23"/>
      <c r="K16" s="23"/>
      <c r="L16" s="23">
        <f t="shared" ref="L16:L50" si="0">SUM(C16:K16)</f>
        <v>0</v>
      </c>
      <c r="V16" s="62"/>
      <c r="Z16" s="74" t="s">
        <v>2</v>
      </c>
      <c r="AA16" s="70"/>
      <c r="AB16" s="70"/>
      <c r="AC16" s="70"/>
      <c r="AD16" s="70">
        <v>1</v>
      </c>
      <c r="AE16" s="70">
        <v>7</v>
      </c>
      <c r="AF16" s="70">
        <v>7</v>
      </c>
      <c r="AG16" s="70">
        <v>7</v>
      </c>
      <c r="AH16" s="70"/>
      <c r="AI16" s="70"/>
      <c r="AJ16" s="70">
        <v>22</v>
      </c>
      <c r="AN16" s="74" t="s">
        <v>212</v>
      </c>
      <c r="AO16" s="70"/>
      <c r="AP16" s="70"/>
      <c r="AQ16" s="70"/>
      <c r="AR16" s="70"/>
      <c r="AS16" s="70">
        <v>26</v>
      </c>
      <c r="AT16" s="70"/>
      <c r="AU16" s="70"/>
      <c r="AV16" s="70">
        <v>89</v>
      </c>
      <c r="AW16" s="70">
        <v>20</v>
      </c>
      <c r="AX16" s="70">
        <v>135</v>
      </c>
      <c r="BS16" s="86"/>
      <c r="BT16" s="113"/>
      <c r="BU16" s="62"/>
      <c r="BV16" s="62"/>
      <c r="CF16" s="73"/>
      <c r="EE16" s="62"/>
    </row>
    <row r="17" spans="1:135" x14ac:dyDescent="0.25">
      <c r="A17" s="62"/>
      <c r="B17" s="2" t="s">
        <v>45</v>
      </c>
      <c r="C17" s="23"/>
      <c r="D17" s="23"/>
      <c r="E17" s="23"/>
      <c r="F17" s="23"/>
      <c r="G17" s="23"/>
      <c r="H17" s="23"/>
      <c r="I17" s="23"/>
      <c r="J17" s="23"/>
      <c r="K17" s="23"/>
      <c r="L17" s="23">
        <f t="shared" si="0"/>
        <v>0</v>
      </c>
      <c r="V17" s="62"/>
      <c r="Z17" s="74" t="s">
        <v>3</v>
      </c>
      <c r="AA17" s="70"/>
      <c r="AB17" s="70">
        <v>1</v>
      </c>
      <c r="AC17" s="70">
        <v>2</v>
      </c>
      <c r="AD17" s="70">
        <v>17</v>
      </c>
      <c r="AE17" s="70">
        <v>18</v>
      </c>
      <c r="AF17" s="70">
        <v>10</v>
      </c>
      <c r="AG17" s="70">
        <v>4</v>
      </c>
      <c r="AH17" s="70">
        <v>10</v>
      </c>
      <c r="AI17" s="70">
        <v>6</v>
      </c>
      <c r="AJ17" s="70">
        <v>68</v>
      </c>
      <c r="AN17" s="74" t="s">
        <v>3</v>
      </c>
      <c r="AO17" s="70"/>
      <c r="AP17" s="70">
        <v>1</v>
      </c>
      <c r="AQ17" s="70">
        <v>2</v>
      </c>
      <c r="AR17" s="70">
        <v>17</v>
      </c>
      <c r="AS17" s="70">
        <v>18</v>
      </c>
      <c r="AT17" s="70">
        <v>10</v>
      </c>
      <c r="AU17" s="70">
        <v>4</v>
      </c>
      <c r="AV17" s="70">
        <v>10</v>
      </c>
      <c r="AW17" s="70">
        <v>6</v>
      </c>
      <c r="AX17" s="70">
        <v>68</v>
      </c>
      <c r="BS17" s="114"/>
      <c r="BT17" s="114"/>
      <c r="CF17" s="73"/>
      <c r="CG17" s="86"/>
      <c r="CP17" s="86"/>
      <c r="CQ17" s="86"/>
      <c r="CZ17" s="86"/>
      <c r="DA17" s="86"/>
      <c r="EE17" s="11"/>
    </row>
    <row r="18" spans="1:135" x14ac:dyDescent="0.25">
      <c r="A18" s="62">
        <v>2</v>
      </c>
      <c r="B18" s="2" t="s">
        <v>41</v>
      </c>
      <c r="C18" s="23"/>
      <c r="F18" s="23"/>
      <c r="G18" s="23">
        <v>3</v>
      </c>
      <c r="H18" s="23"/>
      <c r="I18" s="23">
        <v>2</v>
      </c>
      <c r="J18" s="23"/>
      <c r="K18" s="23"/>
      <c r="L18" s="23">
        <f t="shared" si="0"/>
        <v>5</v>
      </c>
      <c r="V18" s="62"/>
      <c r="Z18" s="74" t="s">
        <v>4</v>
      </c>
      <c r="AA18" s="70"/>
      <c r="AB18" s="70"/>
      <c r="AC18" s="70"/>
      <c r="AD18" s="70"/>
      <c r="AE18" s="70"/>
      <c r="AF18" s="70"/>
      <c r="AG18" s="70">
        <v>1</v>
      </c>
      <c r="AH18" s="70"/>
      <c r="AI18" s="70"/>
      <c r="AJ18" s="70">
        <v>1</v>
      </c>
      <c r="AN18" s="74" t="s">
        <v>15</v>
      </c>
      <c r="AO18" s="70"/>
      <c r="AP18" s="70"/>
      <c r="AQ18" s="70"/>
      <c r="AR18" s="70"/>
      <c r="AS18" s="70"/>
      <c r="AT18" s="70">
        <v>9</v>
      </c>
      <c r="AU18" s="70">
        <v>14</v>
      </c>
      <c r="AV18" s="70">
        <v>24</v>
      </c>
      <c r="AW18" s="70">
        <v>2</v>
      </c>
      <c r="AX18" s="70">
        <v>49</v>
      </c>
      <c r="BT18" s="114"/>
      <c r="CF18" s="73"/>
      <c r="CG18" s="86"/>
      <c r="CP18" s="86"/>
      <c r="CQ18" s="86"/>
      <c r="CZ18" s="86"/>
      <c r="DA18" s="86"/>
      <c r="EE18" s="11"/>
    </row>
    <row r="19" spans="1:135" x14ac:dyDescent="0.25">
      <c r="A19" s="62">
        <v>3</v>
      </c>
      <c r="B19" s="2" t="s">
        <v>2</v>
      </c>
      <c r="C19" s="23"/>
      <c r="D19" s="23"/>
      <c r="E19" s="23"/>
      <c r="F19" s="23">
        <v>1</v>
      </c>
      <c r="G19" s="23">
        <v>7</v>
      </c>
      <c r="H19" s="23">
        <v>7</v>
      </c>
      <c r="I19" s="23">
        <v>7</v>
      </c>
      <c r="J19" s="23"/>
      <c r="K19" s="23"/>
      <c r="L19" s="23">
        <f t="shared" si="0"/>
        <v>22</v>
      </c>
      <c r="V19" s="62"/>
      <c r="Z19" s="74" t="s">
        <v>7</v>
      </c>
      <c r="AA19" s="70"/>
      <c r="AB19" s="70"/>
      <c r="AC19" s="70">
        <v>1</v>
      </c>
      <c r="AD19" s="70">
        <v>2</v>
      </c>
      <c r="AE19" s="70">
        <v>7</v>
      </c>
      <c r="AF19" s="70">
        <v>2</v>
      </c>
      <c r="AG19" s="70">
        <v>15</v>
      </c>
      <c r="AH19" s="70">
        <v>5</v>
      </c>
      <c r="AI19" s="70">
        <v>2</v>
      </c>
      <c r="AJ19" s="70">
        <v>34</v>
      </c>
      <c r="AN19" s="74" t="s">
        <v>7</v>
      </c>
      <c r="AO19" s="70"/>
      <c r="AP19" s="70"/>
      <c r="AQ19" s="70">
        <v>1</v>
      </c>
      <c r="AR19" s="70">
        <v>2</v>
      </c>
      <c r="AS19" s="70">
        <v>7</v>
      </c>
      <c r="AT19" s="70">
        <v>2</v>
      </c>
      <c r="AU19" s="70">
        <v>15</v>
      </c>
      <c r="AV19" s="70">
        <v>5</v>
      </c>
      <c r="AW19" s="70">
        <v>2</v>
      </c>
      <c r="AX19" s="70">
        <v>34</v>
      </c>
      <c r="BS19" s="86"/>
      <c r="BT19" s="86"/>
      <c r="CG19" s="86"/>
      <c r="CP19" s="86"/>
      <c r="CQ19" s="86"/>
      <c r="CZ19" s="86"/>
      <c r="DA19" s="86"/>
      <c r="EE19" s="11"/>
    </row>
    <row r="20" spans="1:135" x14ac:dyDescent="0.25">
      <c r="A20" s="62"/>
      <c r="B20" s="2" t="s">
        <v>43</v>
      </c>
      <c r="C20" s="23"/>
      <c r="D20" s="23"/>
      <c r="E20" s="23"/>
      <c r="F20" s="23"/>
      <c r="G20" s="23"/>
      <c r="H20" s="23"/>
      <c r="I20" s="23"/>
      <c r="J20" s="23"/>
      <c r="K20" s="23"/>
      <c r="L20" s="23">
        <f t="shared" si="0"/>
        <v>0</v>
      </c>
      <c r="V20" s="62"/>
      <c r="Z20" s="74" t="s">
        <v>51</v>
      </c>
      <c r="AA20" s="70"/>
      <c r="AB20" s="70"/>
      <c r="AC20" s="70"/>
      <c r="AD20" s="70"/>
      <c r="AE20" s="70"/>
      <c r="AF20" s="70">
        <v>7</v>
      </c>
      <c r="AG20" s="70">
        <v>1</v>
      </c>
      <c r="AH20" s="70">
        <v>1</v>
      </c>
      <c r="AI20" s="70">
        <v>1</v>
      </c>
      <c r="AJ20" s="70">
        <v>10</v>
      </c>
      <c r="AN20" s="74" t="s">
        <v>32</v>
      </c>
      <c r="AO20" s="70"/>
      <c r="AP20" s="70"/>
      <c r="AQ20" s="70"/>
      <c r="AR20" s="70"/>
      <c r="AS20" s="70"/>
      <c r="AT20" s="70"/>
      <c r="AU20" s="70">
        <v>30</v>
      </c>
      <c r="AV20" s="70">
        <v>1</v>
      </c>
      <c r="AW20" s="70"/>
      <c r="AX20" s="70">
        <v>31</v>
      </c>
      <c r="BS20" s="86"/>
      <c r="BT20" s="86"/>
      <c r="CG20" s="86"/>
      <c r="CP20" s="86"/>
      <c r="CQ20" s="86"/>
      <c r="CZ20" s="86"/>
      <c r="DA20" s="86"/>
      <c r="EE20" s="11"/>
    </row>
    <row r="21" spans="1:135" x14ac:dyDescent="0.25">
      <c r="A21" s="62">
        <v>4</v>
      </c>
      <c r="B21" s="2" t="s">
        <v>3</v>
      </c>
      <c r="C21" s="23"/>
      <c r="D21" s="23">
        <v>1</v>
      </c>
      <c r="E21" s="23">
        <v>2</v>
      </c>
      <c r="F21" s="23">
        <v>17</v>
      </c>
      <c r="G21" s="23">
        <v>18</v>
      </c>
      <c r="H21" s="23">
        <v>10</v>
      </c>
      <c r="I21" s="23">
        <v>4</v>
      </c>
      <c r="J21" s="23">
        <v>10</v>
      </c>
      <c r="K21" s="23">
        <v>6</v>
      </c>
      <c r="L21" s="23">
        <f t="shared" si="0"/>
        <v>68</v>
      </c>
      <c r="V21" s="62"/>
      <c r="Z21" s="74" t="s">
        <v>42</v>
      </c>
      <c r="AA21" s="70"/>
      <c r="AB21" s="70"/>
      <c r="AC21" s="70"/>
      <c r="AD21" s="70"/>
      <c r="AE21" s="70"/>
      <c r="AF21" s="70"/>
      <c r="AG21" s="70">
        <v>2</v>
      </c>
      <c r="AH21" s="70"/>
      <c r="AI21" s="70"/>
      <c r="AJ21" s="70">
        <v>2</v>
      </c>
      <c r="AN21" s="74" t="s">
        <v>2</v>
      </c>
      <c r="AO21" s="70"/>
      <c r="AP21" s="70"/>
      <c r="AQ21" s="70"/>
      <c r="AR21" s="70">
        <v>1</v>
      </c>
      <c r="AS21" s="70">
        <v>7</v>
      </c>
      <c r="AT21" s="70">
        <v>7</v>
      </c>
      <c r="AU21" s="70">
        <v>7</v>
      </c>
      <c r="AV21" s="70"/>
      <c r="AW21" s="70"/>
      <c r="AX21" s="70">
        <v>22</v>
      </c>
      <c r="BK21" s="86"/>
      <c r="BS21" s="86"/>
      <c r="BT21" s="86"/>
      <c r="CG21" s="86"/>
      <c r="CP21" s="86"/>
      <c r="CQ21" s="86"/>
      <c r="CZ21" s="86"/>
      <c r="DA21" s="86"/>
      <c r="EE21" s="11"/>
    </row>
    <row r="22" spans="1:135" x14ac:dyDescent="0.25">
      <c r="A22" s="62">
        <v>5</v>
      </c>
      <c r="B22" s="2" t="s">
        <v>4</v>
      </c>
      <c r="C22" s="23"/>
      <c r="D22" s="23"/>
      <c r="E22" s="23"/>
      <c r="F22" s="23"/>
      <c r="G22" s="23"/>
      <c r="H22" s="23"/>
      <c r="I22" s="23">
        <v>1</v>
      </c>
      <c r="J22" s="23"/>
      <c r="L22" s="23">
        <f t="shared" si="0"/>
        <v>1</v>
      </c>
      <c r="V22" s="62"/>
      <c r="Z22" s="74" t="s">
        <v>8</v>
      </c>
      <c r="AA22" s="70"/>
      <c r="AB22" s="70"/>
      <c r="AC22" s="70"/>
      <c r="AD22" s="70"/>
      <c r="AE22" s="70"/>
      <c r="AF22" s="70"/>
      <c r="AG22" s="70">
        <v>1</v>
      </c>
      <c r="AH22" s="70"/>
      <c r="AI22" s="70"/>
      <c r="AJ22" s="70">
        <v>1</v>
      </c>
      <c r="AN22" s="74" t="s">
        <v>12</v>
      </c>
      <c r="AO22" s="70"/>
      <c r="AP22" s="70"/>
      <c r="AQ22" s="70"/>
      <c r="AR22" s="70"/>
      <c r="AS22" s="70"/>
      <c r="AT22" s="70">
        <v>8</v>
      </c>
      <c r="AU22" s="70">
        <v>2</v>
      </c>
      <c r="AV22" s="70">
        <v>10</v>
      </c>
      <c r="AW22" s="70">
        <v>1</v>
      </c>
      <c r="AX22" s="70">
        <v>21</v>
      </c>
      <c r="BK22" s="86"/>
      <c r="BS22" s="86"/>
      <c r="BT22" s="86"/>
      <c r="CG22" s="86"/>
      <c r="CP22" s="86"/>
      <c r="CQ22" s="86"/>
      <c r="CZ22" s="86"/>
      <c r="DA22" s="86"/>
      <c r="EE22" s="11"/>
    </row>
    <row r="23" spans="1:135" x14ac:dyDescent="0.25">
      <c r="A23" s="62"/>
      <c r="B23" s="2" t="s">
        <v>48</v>
      </c>
      <c r="C23" s="23"/>
      <c r="D23" s="23"/>
      <c r="E23" s="23"/>
      <c r="F23" s="23"/>
      <c r="G23" s="23"/>
      <c r="H23" s="23"/>
      <c r="I23" s="23"/>
      <c r="J23" s="23"/>
      <c r="K23" s="70"/>
      <c r="L23" s="23">
        <f t="shared" si="0"/>
        <v>0</v>
      </c>
      <c r="V23" s="62"/>
      <c r="Z23" s="74" t="s">
        <v>10</v>
      </c>
      <c r="AA23" s="70"/>
      <c r="AB23" s="70"/>
      <c r="AC23" s="70"/>
      <c r="AD23" s="70"/>
      <c r="AE23" s="70"/>
      <c r="AF23" s="70">
        <v>1</v>
      </c>
      <c r="AG23" s="70"/>
      <c r="AH23" s="70"/>
      <c r="AI23" s="70">
        <v>1</v>
      </c>
      <c r="AJ23" s="70">
        <v>2</v>
      </c>
      <c r="AN23" s="74" t="s">
        <v>1</v>
      </c>
      <c r="AO23" s="70"/>
      <c r="AP23" s="70"/>
      <c r="AQ23" s="70"/>
      <c r="AR23" s="70"/>
      <c r="AS23" s="70"/>
      <c r="AT23" s="70"/>
      <c r="AU23" s="70">
        <v>10</v>
      </c>
      <c r="AV23" s="70">
        <v>5</v>
      </c>
      <c r="AW23" s="70"/>
      <c r="AX23" s="70">
        <v>15</v>
      </c>
      <c r="BK23" s="86"/>
      <c r="BS23" s="86"/>
      <c r="BT23" s="86"/>
      <c r="CG23" s="86"/>
      <c r="CP23" s="86"/>
      <c r="CQ23" s="86"/>
      <c r="CZ23" s="86"/>
      <c r="DA23" s="86"/>
      <c r="EE23" s="11"/>
    </row>
    <row r="24" spans="1:135" x14ac:dyDescent="0.25">
      <c r="A24" s="62"/>
      <c r="B24" s="2" t="s">
        <v>6</v>
      </c>
      <c r="C24" s="23"/>
      <c r="D24" s="23"/>
      <c r="E24" s="23"/>
      <c r="F24" s="23"/>
      <c r="G24" s="23"/>
      <c r="H24" s="23"/>
      <c r="I24" s="23"/>
      <c r="J24" s="23"/>
      <c r="K24" s="23"/>
      <c r="L24" s="23">
        <f t="shared" si="0"/>
        <v>0</v>
      </c>
      <c r="V24" s="62"/>
      <c r="Z24" s="74" t="s">
        <v>11</v>
      </c>
      <c r="AA24" s="70"/>
      <c r="AB24" s="70"/>
      <c r="AC24" s="70"/>
      <c r="AD24" s="70"/>
      <c r="AE24" s="70">
        <v>6</v>
      </c>
      <c r="AF24" s="70">
        <v>41</v>
      </c>
      <c r="AG24" s="70">
        <v>50</v>
      </c>
      <c r="AH24" s="70">
        <v>40</v>
      </c>
      <c r="AI24" s="70">
        <v>24</v>
      </c>
      <c r="AJ24" s="70">
        <v>161</v>
      </c>
      <c r="AN24" s="74" t="s">
        <v>51</v>
      </c>
      <c r="AO24" s="70"/>
      <c r="AP24" s="70"/>
      <c r="AQ24" s="70"/>
      <c r="AR24" s="70"/>
      <c r="AS24" s="70"/>
      <c r="AT24" s="70">
        <v>7</v>
      </c>
      <c r="AU24" s="70">
        <v>1</v>
      </c>
      <c r="AV24" s="70">
        <v>1</v>
      </c>
      <c r="AW24" s="70">
        <v>1</v>
      </c>
      <c r="AX24" s="70">
        <v>10</v>
      </c>
      <c r="BK24" s="86"/>
      <c r="BS24" s="86"/>
      <c r="BT24" s="86"/>
      <c r="CG24" s="86"/>
      <c r="CP24" s="86"/>
      <c r="CQ24" s="86"/>
      <c r="CZ24" s="86"/>
      <c r="DA24" s="86"/>
      <c r="EE24" s="11"/>
    </row>
    <row r="25" spans="1:135" x14ac:dyDescent="0.25">
      <c r="A25" s="62">
        <v>6</v>
      </c>
      <c r="B25" s="2" t="s">
        <v>7</v>
      </c>
      <c r="C25" s="23"/>
      <c r="D25" s="23"/>
      <c r="E25" s="23">
        <v>1</v>
      </c>
      <c r="F25" s="23">
        <v>2</v>
      </c>
      <c r="G25" s="23">
        <v>7</v>
      </c>
      <c r="H25" s="23">
        <v>2</v>
      </c>
      <c r="I25" s="23">
        <v>15</v>
      </c>
      <c r="J25" s="23">
        <v>5</v>
      </c>
      <c r="K25" s="23">
        <v>2</v>
      </c>
      <c r="L25" s="23">
        <f t="shared" si="0"/>
        <v>34</v>
      </c>
      <c r="V25" s="62"/>
      <c r="Z25" s="74" t="s">
        <v>12</v>
      </c>
      <c r="AA25" s="70"/>
      <c r="AB25" s="70"/>
      <c r="AC25" s="70"/>
      <c r="AD25" s="70"/>
      <c r="AE25" s="70"/>
      <c r="AF25" s="70">
        <v>8</v>
      </c>
      <c r="AG25" s="70">
        <v>2</v>
      </c>
      <c r="AH25" s="70">
        <v>10</v>
      </c>
      <c r="AI25" s="70">
        <v>1</v>
      </c>
      <c r="AJ25" s="70">
        <v>21</v>
      </c>
      <c r="AN25" s="74" t="s">
        <v>13</v>
      </c>
      <c r="AO25" s="70"/>
      <c r="AP25" s="70"/>
      <c r="AQ25" s="70"/>
      <c r="AR25" s="70"/>
      <c r="AS25" s="70"/>
      <c r="AT25" s="70"/>
      <c r="AU25" s="70"/>
      <c r="AV25" s="70">
        <v>4</v>
      </c>
      <c r="AW25" s="70">
        <v>3</v>
      </c>
      <c r="AX25" s="70">
        <v>7</v>
      </c>
      <c r="BK25" s="86"/>
      <c r="BS25" s="86"/>
      <c r="BT25" s="86"/>
      <c r="CG25" s="86"/>
      <c r="CP25" s="86"/>
      <c r="CQ25" s="86"/>
      <c r="CZ25" s="86"/>
      <c r="DA25" s="86"/>
      <c r="EE25" s="11"/>
    </row>
    <row r="26" spans="1:135" x14ac:dyDescent="0.25">
      <c r="A26" s="62"/>
      <c r="B26" s="83" t="s">
        <v>81</v>
      </c>
      <c r="C26" s="23"/>
      <c r="D26" s="23"/>
      <c r="E26" s="23"/>
      <c r="F26" s="23"/>
      <c r="G26" s="23"/>
      <c r="H26" s="23"/>
      <c r="I26" s="23"/>
      <c r="J26" s="23"/>
      <c r="K26" s="23"/>
      <c r="L26" s="23">
        <f t="shared" si="0"/>
        <v>0</v>
      </c>
      <c r="V26" s="62"/>
      <c r="Z26" s="74" t="s">
        <v>32</v>
      </c>
      <c r="AA26" s="70"/>
      <c r="AB26" s="70"/>
      <c r="AC26" s="70"/>
      <c r="AD26" s="70"/>
      <c r="AE26" s="70"/>
      <c r="AF26" s="70"/>
      <c r="AG26" s="70">
        <v>30</v>
      </c>
      <c r="AH26" s="70">
        <v>1</v>
      </c>
      <c r="AI26" s="70"/>
      <c r="AJ26" s="70">
        <v>31</v>
      </c>
      <c r="AN26" s="74" t="s">
        <v>41</v>
      </c>
      <c r="AO26" s="70"/>
      <c r="AP26" s="70"/>
      <c r="AQ26" s="70"/>
      <c r="AR26" s="70"/>
      <c r="AS26" s="70">
        <v>3</v>
      </c>
      <c r="AT26" s="70"/>
      <c r="AU26" s="70">
        <v>2</v>
      </c>
      <c r="AV26" s="70"/>
      <c r="AW26" s="70"/>
      <c r="AX26" s="70">
        <v>5</v>
      </c>
      <c r="BK26" s="86"/>
      <c r="BS26" s="86"/>
      <c r="BT26" s="86"/>
      <c r="CG26" s="86"/>
      <c r="CP26" s="86"/>
      <c r="CQ26" s="86"/>
      <c r="CZ26" s="86"/>
      <c r="DA26" s="86"/>
      <c r="EE26" s="11"/>
    </row>
    <row r="27" spans="1:135" x14ac:dyDescent="0.25">
      <c r="A27" s="62"/>
      <c r="B27" s="2" t="s">
        <v>50</v>
      </c>
      <c r="C27" s="23"/>
      <c r="D27" s="23"/>
      <c r="E27" s="23"/>
      <c r="F27" s="23"/>
      <c r="G27" s="23"/>
      <c r="H27" s="23"/>
      <c r="I27" s="23"/>
      <c r="J27" s="23"/>
      <c r="K27" s="23"/>
      <c r="L27" s="23">
        <f t="shared" si="0"/>
        <v>0</v>
      </c>
      <c r="V27" s="62"/>
      <c r="Z27" s="74" t="s">
        <v>212</v>
      </c>
      <c r="AA27" s="70"/>
      <c r="AB27" s="70"/>
      <c r="AC27" s="70"/>
      <c r="AD27" s="70"/>
      <c r="AE27" s="70">
        <v>26</v>
      </c>
      <c r="AF27" s="70"/>
      <c r="AG27" s="70"/>
      <c r="AH27" s="70">
        <v>89</v>
      </c>
      <c r="AI27" s="70">
        <v>20</v>
      </c>
      <c r="AJ27" s="70">
        <v>135</v>
      </c>
      <c r="AN27" s="74" t="s">
        <v>42</v>
      </c>
      <c r="AO27" s="70"/>
      <c r="AP27" s="70"/>
      <c r="AQ27" s="70"/>
      <c r="AR27" s="70"/>
      <c r="AS27" s="70"/>
      <c r="AT27" s="70"/>
      <c r="AU27" s="70">
        <v>2</v>
      </c>
      <c r="AV27" s="70"/>
      <c r="AW27" s="70"/>
      <c r="AX27" s="70">
        <v>2</v>
      </c>
      <c r="BK27" s="86"/>
      <c r="BS27" s="86"/>
      <c r="BT27" s="86"/>
      <c r="CG27" s="86"/>
      <c r="CP27" s="86"/>
      <c r="CQ27" s="86"/>
      <c r="CZ27" s="86"/>
      <c r="DA27" s="86"/>
      <c r="EE27" s="11"/>
    </row>
    <row r="28" spans="1:135" x14ac:dyDescent="0.25">
      <c r="A28" s="62">
        <v>7</v>
      </c>
      <c r="B28" s="2" t="s">
        <v>51</v>
      </c>
      <c r="C28" s="23"/>
      <c r="D28" s="23"/>
      <c r="E28" s="23"/>
      <c r="F28" s="23"/>
      <c r="G28" s="23"/>
      <c r="H28" s="23">
        <v>7</v>
      </c>
      <c r="I28" s="23">
        <v>1</v>
      </c>
      <c r="J28" s="23">
        <v>1</v>
      </c>
      <c r="K28" s="23">
        <v>1</v>
      </c>
      <c r="L28" s="23">
        <f t="shared" si="0"/>
        <v>10</v>
      </c>
      <c r="V28" s="62"/>
      <c r="Z28" s="74" t="s">
        <v>13</v>
      </c>
      <c r="AA28" s="70"/>
      <c r="AB28" s="70"/>
      <c r="AC28" s="70"/>
      <c r="AD28" s="70"/>
      <c r="AE28" s="70"/>
      <c r="AF28" s="70"/>
      <c r="AG28" s="70"/>
      <c r="AH28" s="70">
        <v>4</v>
      </c>
      <c r="AI28" s="70">
        <v>3</v>
      </c>
      <c r="AJ28" s="70">
        <v>7</v>
      </c>
      <c r="AN28" s="74" t="s">
        <v>10</v>
      </c>
      <c r="AO28" s="70"/>
      <c r="AP28" s="70"/>
      <c r="AQ28" s="70"/>
      <c r="AR28" s="70"/>
      <c r="AS28" s="70"/>
      <c r="AT28" s="70">
        <v>1</v>
      </c>
      <c r="AU28" s="70"/>
      <c r="AV28" s="70"/>
      <c r="AW28" s="70">
        <v>1</v>
      </c>
      <c r="AX28" s="70">
        <v>2</v>
      </c>
      <c r="BK28" s="86"/>
      <c r="BS28" s="86"/>
      <c r="BT28" s="86"/>
      <c r="CG28" s="86"/>
      <c r="CP28" s="86"/>
      <c r="CQ28" s="86"/>
      <c r="CZ28" s="86"/>
      <c r="DA28" s="86"/>
      <c r="EE28" s="11"/>
    </row>
    <row r="29" spans="1:135" x14ac:dyDescent="0.25">
      <c r="A29" s="62">
        <v>8</v>
      </c>
      <c r="B29" s="2" t="s">
        <v>42</v>
      </c>
      <c r="C29" s="23"/>
      <c r="D29" s="23"/>
      <c r="E29" s="23"/>
      <c r="F29" s="23"/>
      <c r="G29" s="23"/>
      <c r="H29" s="23"/>
      <c r="I29" s="23">
        <v>2</v>
      </c>
      <c r="J29" s="23"/>
      <c r="K29" s="23"/>
      <c r="L29" s="23">
        <f t="shared" si="0"/>
        <v>2</v>
      </c>
      <c r="V29" s="62"/>
      <c r="Z29" s="74" t="s">
        <v>14</v>
      </c>
      <c r="AA29" s="70"/>
      <c r="AB29" s="70"/>
      <c r="AC29" s="70"/>
      <c r="AD29" s="70">
        <v>8</v>
      </c>
      <c r="AE29" s="70">
        <v>6</v>
      </c>
      <c r="AF29" s="70">
        <v>167</v>
      </c>
      <c r="AG29" s="70">
        <v>5</v>
      </c>
      <c r="AH29" s="70">
        <v>6</v>
      </c>
      <c r="AI29" s="70">
        <v>9</v>
      </c>
      <c r="AJ29" s="70">
        <v>201</v>
      </c>
      <c r="AN29" s="74" t="s">
        <v>4</v>
      </c>
      <c r="AO29" s="70"/>
      <c r="AP29" s="70"/>
      <c r="AQ29" s="70"/>
      <c r="AR29" s="70"/>
      <c r="AS29" s="70"/>
      <c r="AT29" s="70"/>
      <c r="AU29" s="70">
        <v>1</v>
      </c>
      <c r="AV29" s="70"/>
      <c r="AW29" s="70"/>
      <c r="AX29" s="70">
        <v>1</v>
      </c>
      <c r="BK29" s="86"/>
      <c r="BS29" s="86"/>
      <c r="BT29" s="86"/>
      <c r="CG29" s="86"/>
      <c r="CP29" s="86"/>
      <c r="CQ29" s="86"/>
      <c r="CZ29" s="86"/>
      <c r="DA29" s="86"/>
      <c r="EE29" s="11"/>
    </row>
    <row r="30" spans="1:135" x14ac:dyDescent="0.25">
      <c r="A30" s="62"/>
      <c r="B30" s="2" t="s">
        <v>199</v>
      </c>
      <c r="C30" s="23"/>
      <c r="D30" s="23"/>
      <c r="E30" s="23"/>
      <c r="F30" s="23"/>
      <c r="G30" s="23"/>
      <c r="H30" s="23"/>
      <c r="I30" s="23"/>
      <c r="J30" s="23"/>
      <c r="K30" s="23"/>
      <c r="L30" s="23">
        <f t="shared" si="0"/>
        <v>0</v>
      </c>
      <c r="V30" s="62"/>
      <c r="Z30" s="74" t="s">
        <v>53</v>
      </c>
      <c r="AA30" s="70"/>
      <c r="AB30" s="70"/>
      <c r="AC30" s="70"/>
      <c r="AD30" s="70"/>
      <c r="AE30" s="70"/>
      <c r="AF30" s="70"/>
      <c r="AG30" s="70">
        <v>1</v>
      </c>
      <c r="AH30" s="70"/>
      <c r="AI30" s="70"/>
      <c r="AJ30" s="70">
        <v>1</v>
      </c>
      <c r="AN30" s="74" t="s">
        <v>8</v>
      </c>
      <c r="AO30" s="70"/>
      <c r="AP30" s="70"/>
      <c r="AQ30" s="70"/>
      <c r="AR30" s="70"/>
      <c r="AS30" s="70"/>
      <c r="AT30" s="70"/>
      <c r="AU30" s="70">
        <v>1</v>
      </c>
      <c r="AV30" s="70"/>
      <c r="AW30" s="70"/>
      <c r="AX30" s="70">
        <v>1</v>
      </c>
      <c r="BK30" s="86"/>
      <c r="BS30" s="86"/>
      <c r="BT30" s="86"/>
      <c r="CG30" s="86"/>
      <c r="CP30" s="86"/>
      <c r="CQ30" s="86"/>
      <c r="CZ30" s="86"/>
      <c r="DA30" s="86"/>
      <c r="EE30" s="11"/>
    </row>
    <row r="31" spans="1:135" x14ac:dyDescent="0.25">
      <c r="A31" s="62">
        <v>9</v>
      </c>
      <c r="B31" s="2" t="s">
        <v>8</v>
      </c>
      <c r="C31" s="23"/>
      <c r="D31" s="23"/>
      <c r="E31" s="23"/>
      <c r="F31" s="23"/>
      <c r="G31" s="23"/>
      <c r="H31" s="23"/>
      <c r="I31" s="23">
        <v>1</v>
      </c>
      <c r="J31" s="23"/>
      <c r="K31" s="23"/>
      <c r="L31" s="23">
        <f t="shared" si="0"/>
        <v>1</v>
      </c>
      <c r="V31" s="62"/>
      <c r="Z31" s="74" t="s">
        <v>15</v>
      </c>
      <c r="AA31" s="70"/>
      <c r="AB31" s="70"/>
      <c r="AC31" s="70"/>
      <c r="AD31" s="70"/>
      <c r="AE31" s="70"/>
      <c r="AF31" s="70">
        <v>9</v>
      </c>
      <c r="AG31" s="70">
        <v>14</v>
      </c>
      <c r="AH31" s="70">
        <v>24</v>
      </c>
      <c r="AI31" s="70">
        <v>2</v>
      </c>
      <c r="AJ31" s="70">
        <v>49</v>
      </c>
      <c r="AN31" s="74" t="s">
        <v>53</v>
      </c>
      <c r="AO31" s="70"/>
      <c r="AP31" s="70"/>
      <c r="AQ31" s="70"/>
      <c r="AR31" s="70"/>
      <c r="AS31" s="70"/>
      <c r="AT31" s="70"/>
      <c r="AU31" s="70">
        <v>1</v>
      </c>
      <c r="AV31" s="70"/>
      <c r="AW31" s="70"/>
      <c r="AX31" s="70">
        <v>1</v>
      </c>
      <c r="BK31" s="86"/>
      <c r="BS31" s="86"/>
      <c r="BT31" s="86"/>
      <c r="CG31" s="86"/>
      <c r="CP31" s="86"/>
      <c r="CQ31" s="86"/>
      <c r="CZ31" s="86"/>
      <c r="DA31" s="86"/>
      <c r="EE31" s="11"/>
    </row>
    <row r="32" spans="1:135" x14ac:dyDescent="0.25">
      <c r="A32" s="62"/>
      <c r="B32" s="2" t="s">
        <v>9</v>
      </c>
      <c r="C32" s="23"/>
      <c r="D32" s="23"/>
      <c r="E32" s="23"/>
      <c r="F32" s="23"/>
      <c r="G32" s="23"/>
      <c r="H32" s="23"/>
      <c r="I32" s="23"/>
      <c r="J32" s="23"/>
      <c r="K32" s="23"/>
      <c r="L32" s="23">
        <f t="shared" si="0"/>
        <v>0</v>
      </c>
      <c r="Z32" s="303" t="s">
        <v>24</v>
      </c>
      <c r="AA32" s="304">
        <v>0</v>
      </c>
      <c r="AB32" s="304">
        <v>1</v>
      </c>
      <c r="AC32" s="304">
        <v>3</v>
      </c>
      <c r="AD32" s="304">
        <v>28</v>
      </c>
      <c r="AE32" s="304">
        <v>73</v>
      </c>
      <c r="AF32" s="304">
        <v>252</v>
      </c>
      <c r="AG32" s="304">
        <v>145</v>
      </c>
      <c r="AH32" s="304">
        <v>195</v>
      </c>
      <c r="AI32" s="304">
        <v>69</v>
      </c>
      <c r="AJ32" s="304">
        <v>766</v>
      </c>
      <c r="AN32" s="303" t="s">
        <v>24</v>
      </c>
      <c r="AO32" s="304">
        <v>0</v>
      </c>
      <c r="AP32" s="304">
        <v>1</v>
      </c>
      <c r="AQ32" s="304">
        <v>3</v>
      </c>
      <c r="AR32" s="304">
        <v>28</v>
      </c>
      <c r="AS32" s="304">
        <v>73</v>
      </c>
      <c r="AT32" s="304">
        <v>252</v>
      </c>
      <c r="AU32" s="304">
        <v>145</v>
      </c>
      <c r="AV32" s="304">
        <v>195</v>
      </c>
      <c r="AW32" s="304">
        <v>69</v>
      </c>
      <c r="AX32" s="304">
        <v>766</v>
      </c>
      <c r="AY32" s="11"/>
      <c r="BK32" s="86"/>
      <c r="BS32" s="86"/>
      <c r="BT32" s="86"/>
      <c r="CG32" s="86"/>
      <c r="CP32" s="86"/>
      <c r="CQ32" s="86"/>
      <c r="CZ32" s="86"/>
      <c r="DA32" s="86"/>
      <c r="EE32" s="11"/>
    </row>
    <row r="33" spans="1:135" x14ac:dyDescent="0.25">
      <c r="A33" s="62"/>
      <c r="B33" s="2" t="s">
        <v>44</v>
      </c>
      <c r="C33" s="23"/>
      <c r="D33" s="23"/>
      <c r="E33" s="23"/>
      <c r="F33" s="23"/>
      <c r="G33" s="23"/>
      <c r="H33" s="23"/>
      <c r="I33" s="23"/>
      <c r="J33" s="23"/>
      <c r="K33" s="23"/>
      <c r="L33" s="23">
        <f t="shared" si="0"/>
        <v>0</v>
      </c>
      <c r="AJ33" s="11"/>
      <c r="BK33" s="86"/>
      <c r="BS33" s="86"/>
      <c r="BT33" s="86"/>
      <c r="CG33" s="86"/>
      <c r="CP33" s="86"/>
      <c r="CQ33" s="86"/>
      <c r="CZ33" s="86"/>
      <c r="DA33" s="86"/>
      <c r="EE33" s="11"/>
    </row>
    <row r="34" spans="1:135" x14ac:dyDescent="0.25">
      <c r="A34" s="62">
        <v>10</v>
      </c>
      <c r="B34" s="2" t="s">
        <v>10</v>
      </c>
      <c r="C34" s="23"/>
      <c r="D34" s="23"/>
      <c r="E34" s="23"/>
      <c r="F34" s="23"/>
      <c r="G34" s="23"/>
      <c r="H34" s="23">
        <v>1</v>
      </c>
      <c r="I34" s="23"/>
      <c r="J34" s="23"/>
      <c r="K34" s="23">
        <v>1</v>
      </c>
      <c r="L34" s="23">
        <f t="shared" si="0"/>
        <v>2</v>
      </c>
      <c r="AT34" s="62"/>
      <c r="BK34" s="86"/>
      <c r="BS34" s="86"/>
      <c r="BT34" s="86"/>
      <c r="CG34" s="86"/>
      <c r="CP34" s="86"/>
      <c r="CQ34" s="86"/>
      <c r="CZ34" s="86"/>
      <c r="DA34" s="86"/>
      <c r="EE34" s="11"/>
    </row>
    <row r="35" spans="1:135" x14ac:dyDescent="0.25">
      <c r="A35" s="62">
        <v>11</v>
      </c>
      <c r="B35" s="2" t="s">
        <v>11</v>
      </c>
      <c r="C35" s="23"/>
      <c r="D35" s="23"/>
      <c r="E35" s="23"/>
      <c r="F35" s="23"/>
      <c r="G35" s="23">
        <v>6</v>
      </c>
      <c r="H35" s="23">
        <v>41</v>
      </c>
      <c r="I35" s="23">
        <v>50</v>
      </c>
      <c r="J35" s="23">
        <v>40</v>
      </c>
      <c r="K35" s="23">
        <v>24</v>
      </c>
      <c r="L35" s="23">
        <f t="shared" si="0"/>
        <v>161</v>
      </c>
      <c r="BK35" s="86"/>
      <c r="BS35" s="86"/>
      <c r="BT35" s="86"/>
      <c r="CG35" s="86"/>
      <c r="CP35" s="86"/>
      <c r="CQ35" s="86"/>
      <c r="CZ35" s="86"/>
      <c r="DA35" s="86"/>
      <c r="EE35" s="11"/>
    </row>
    <row r="36" spans="1:135" x14ac:dyDescent="0.25">
      <c r="A36" s="62">
        <v>12</v>
      </c>
      <c r="B36" s="2" t="s">
        <v>12</v>
      </c>
      <c r="C36" s="23"/>
      <c r="D36" s="23"/>
      <c r="E36" s="23"/>
      <c r="F36" s="23"/>
      <c r="G36" s="23"/>
      <c r="H36" s="23">
        <v>8</v>
      </c>
      <c r="I36" s="23">
        <v>2</v>
      </c>
      <c r="J36" s="23">
        <v>10</v>
      </c>
      <c r="K36" s="23">
        <v>1</v>
      </c>
      <c r="L36" s="23">
        <f t="shared" si="0"/>
        <v>21</v>
      </c>
      <c r="BK36" s="86"/>
      <c r="BS36" s="86"/>
      <c r="BT36" s="86"/>
      <c r="CG36" s="86"/>
      <c r="CP36" s="86"/>
      <c r="CQ36" s="86"/>
      <c r="CZ36" s="86"/>
      <c r="DA36" s="86"/>
      <c r="EE36" s="11"/>
    </row>
    <row r="37" spans="1:135" x14ac:dyDescent="0.25">
      <c r="A37" s="62">
        <v>13</v>
      </c>
      <c r="B37" s="2" t="s">
        <v>32</v>
      </c>
      <c r="C37" s="23"/>
      <c r="D37" s="23"/>
      <c r="E37" s="23"/>
      <c r="F37" s="23"/>
      <c r="G37" s="23"/>
      <c r="H37" s="23"/>
      <c r="I37" s="23">
        <v>30</v>
      </c>
      <c r="J37" s="23">
        <v>1</v>
      </c>
      <c r="K37" s="23"/>
      <c r="L37" s="23">
        <f t="shared" si="0"/>
        <v>31</v>
      </c>
      <c r="BK37" s="86"/>
      <c r="BS37" s="86"/>
      <c r="BT37" s="86"/>
      <c r="CG37" s="86"/>
      <c r="CP37" s="86"/>
      <c r="CQ37" s="86"/>
      <c r="CZ37" s="86"/>
      <c r="DA37" s="86"/>
      <c r="EE37" s="11"/>
    </row>
    <row r="38" spans="1:135" x14ac:dyDescent="0.25">
      <c r="A38" s="62"/>
      <c r="B38" s="2" t="s">
        <v>212</v>
      </c>
      <c r="C38" s="23"/>
      <c r="D38" s="23"/>
      <c r="E38" s="23"/>
      <c r="F38" s="23"/>
      <c r="G38" s="23">
        <v>26</v>
      </c>
      <c r="H38" s="23"/>
      <c r="I38" s="23"/>
      <c r="J38" s="23">
        <v>89</v>
      </c>
      <c r="K38" s="23">
        <v>20</v>
      </c>
      <c r="L38" s="23">
        <f t="shared" si="0"/>
        <v>135</v>
      </c>
      <c r="BK38" s="86"/>
      <c r="BS38" s="86"/>
      <c r="BT38" s="86"/>
      <c r="CG38" s="86"/>
      <c r="CP38" s="86"/>
      <c r="CQ38" s="86"/>
      <c r="CZ38" s="86"/>
      <c r="DA38" s="86"/>
      <c r="EE38" s="11"/>
    </row>
    <row r="39" spans="1:135" x14ac:dyDescent="0.25">
      <c r="A39" s="62"/>
      <c r="B39" s="2" t="s">
        <v>46</v>
      </c>
      <c r="C39" s="23"/>
      <c r="D39" s="23"/>
      <c r="E39" s="23"/>
      <c r="F39" s="23"/>
      <c r="G39" s="23"/>
      <c r="H39" s="23"/>
      <c r="I39" s="23"/>
      <c r="J39" s="23"/>
      <c r="K39" s="23"/>
      <c r="L39" s="23">
        <f t="shared" si="0"/>
        <v>0</v>
      </c>
      <c r="BK39" s="86"/>
      <c r="BS39" s="86"/>
      <c r="BT39" s="86"/>
      <c r="CG39" s="86"/>
      <c r="CP39" s="86"/>
      <c r="CQ39" s="86"/>
      <c r="CZ39" s="86"/>
      <c r="DA39" s="86"/>
      <c r="EE39" s="11"/>
    </row>
    <row r="40" spans="1:135" x14ac:dyDescent="0.25">
      <c r="A40" s="62">
        <v>14</v>
      </c>
      <c r="B40" s="2" t="s">
        <v>13</v>
      </c>
      <c r="C40" s="23"/>
      <c r="D40" s="23"/>
      <c r="E40" s="23"/>
      <c r="F40" s="23"/>
      <c r="G40" s="23"/>
      <c r="H40" s="23"/>
      <c r="I40" s="23"/>
      <c r="J40" s="23">
        <v>4</v>
      </c>
      <c r="K40" s="23">
        <v>3</v>
      </c>
      <c r="L40" s="23">
        <f t="shared" si="0"/>
        <v>7</v>
      </c>
      <c r="BJ40" s="86"/>
      <c r="BK40" s="86"/>
      <c r="BS40" s="86"/>
      <c r="BT40" s="86"/>
      <c r="CG40" s="86"/>
      <c r="CP40" s="86"/>
      <c r="CQ40" s="86"/>
      <c r="CZ40" s="86"/>
      <c r="DA40" s="86"/>
      <c r="EE40" s="11"/>
    </row>
    <row r="41" spans="1:135" x14ac:dyDescent="0.25">
      <c r="A41" s="62">
        <v>15</v>
      </c>
      <c r="B41" s="2" t="s">
        <v>14</v>
      </c>
      <c r="C41" s="23"/>
      <c r="D41" s="23"/>
      <c r="E41" s="23"/>
      <c r="F41" s="23">
        <v>8</v>
      </c>
      <c r="G41" s="23">
        <v>6</v>
      </c>
      <c r="H41" s="23">
        <v>167</v>
      </c>
      <c r="I41" s="23">
        <v>5</v>
      </c>
      <c r="J41" s="23">
        <v>6</v>
      </c>
      <c r="K41" s="23">
        <v>9</v>
      </c>
      <c r="L41" s="23">
        <f t="shared" si="0"/>
        <v>201</v>
      </c>
      <c r="BJ41" s="86"/>
      <c r="BK41" s="86"/>
      <c r="BS41" s="86"/>
      <c r="BT41" s="86"/>
      <c r="CG41" s="86"/>
      <c r="CP41" s="86"/>
      <c r="CQ41" s="86"/>
      <c r="CZ41" s="86"/>
      <c r="DA41" s="86"/>
      <c r="EE41" s="11"/>
    </row>
    <row r="42" spans="1:135" x14ac:dyDescent="0.25">
      <c r="A42" s="62"/>
      <c r="B42" s="2" t="s">
        <v>40</v>
      </c>
      <c r="C42" s="23"/>
      <c r="D42" s="23"/>
      <c r="E42" s="23"/>
      <c r="F42" s="23"/>
      <c r="G42" s="23"/>
      <c r="H42" s="23"/>
      <c r="I42" s="23"/>
      <c r="J42" s="23"/>
      <c r="K42" s="23"/>
      <c r="L42" s="23">
        <f t="shared" si="0"/>
        <v>0</v>
      </c>
      <c r="BJ42" s="86"/>
      <c r="BK42" s="86"/>
      <c r="BS42" s="86"/>
      <c r="BT42" s="86"/>
      <c r="CG42" s="86"/>
      <c r="CP42" s="86"/>
      <c r="CQ42" s="86"/>
      <c r="CZ42" s="86"/>
      <c r="DA42" s="86"/>
      <c r="EE42" s="11"/>
    </row>
    <row r="43" spans="1:135" x14ac:dyDescent="0.25">
      <c r="A43" s="62"/>
      <c r="B43" s="2" t="s">
        <v>52</v>
      </c>
      <c r="C43" s="23"/>
      <c r="D43" s="23"/>
      <c r="E43" s="23"/>
      <c r="F43" s="23"/>
      <c r="G43" s="23"/>
      <c r="H43" s="23"/>
      <c r="I43" s="23"/>
      <c r="J43" s="23"/>
      <c r="K43" s="23"/>
      <c r="L43" s="23">
        <f t="shared" si="0"/>
        <v>0</v>
      </c>
      <c r="BJ43" s="86"/>
      <c r="BK43" s="86"/>
      <c r="BS43" s="86"/>
      <c r="BT43" s="86"/>
      <c r="CG43" s="86"/>
      <c r="CP43" s="86"/>
      <c r="CQ43" s="86"/>
      <c r="CZ43" s="86"/>
      <c r="DA43" s="86"/>
      <c r="EE43" s="11"/>
    </row>
    <row r="44" spans="1:135" x14ac:dyDescent="0.25">
      <c r="A44" s="62">
        <v>16</v>
      </c>
      <c r="B44" s="2" t="s">
        <v>53</v>
      </c>
      <c r="C44" s="23"/>
      <c r="D44" s="23"/>
      <c r="E44" s="23"/>
      <c r="F44" s="23"/>
      <c r="G44" s="23"/>
      <c r="H44" s="23"/>
      <c r="I44" s="23">
        <v>1</v>
      </c>
      <c r="J44" s="23"/>
      <c r="K44" s="23"/>
      <c r="L44" s="23">
        <f t="shared" si="0"/>
        <v>1</v>
      </c>
      <c r="BJ44" s="86"/>
      <c r="BK44" s="86"/>
      <c r="BS44" s="86"/>
      <c r="CG44" s="86"/>
      <c r="CP44" s="86"/>
      <c r="CQ44" s="86"/>
      <c r="CZ44" s="86"/>
      <c r="DA44" s="86"/>
      <c r="EE44" s="11"/>
    </row>
    <row r="45" spans="1:135" x14ac:dyDescent="0.25">
      <c r="A45" s="62">
        <v>17</v>
      </c>
      <c r="B45" s="2" t="s">
        <v>15</v>
      </c>
      <c r="C45" s="23"/>
      <c r="D45" s="23"/>
      <c r="E45" s="23"/>
      <c r="F45" s="23"/>
      <c r="G45" s="23"/>
      <c r="H45" s="23">
        <v>9</v>
      </c>
      <c r="I45" s="23">
        <v>14</v>
      </c>
      <c r="J45" s="23">
        <v>24</v>
      </c>
      <c r="K45" s="23">
        <v>2</v>
      </c>
      <c r="L45" s="23">
        <f t="shared" si="0"/>
        <v>49</v>
      </c>
      <c r="BJ45" s="86"/>
      <c r="BK45" s="86"/>
      <c r="BS45" s="86"/>
      <c r="BT45" s="86"/>
      <c r="CG45" s="86"/>
      <c r="CP45" s="86"/>
      <c r="CQ45" s="86"/>
      <c r="CZ45" s="86"/>
      <c r="DA45" s="86"/>
      <c r="EE45" s="11"/>
    </row>
    <row r="46" spans="1:135" x14ac:dyDescent="0.25">
      <c r="A46" s="62"/>
      <c r="B46" s="2" t="s">
        <v>54</v>
      </c>
      <c r="C46" s="23"/>
      <c r="D46" s="23"/>
      <c r="E46" s="23"/>
      <c r="F46" s="23"/>
      <c r="G46" s="23"/>
      <c r="H46" s="23"/>
      <c r="I46" s="23"/>
      <c r="J46" s="23"/>
      <c r="K46" s="23"/>
      <c r="L46" s="23">
        <f t="shared" si="0"/>
        <v>0</v>
      </c>
      <c r="BJ46" s="86"/>
      <c r="BK46" s="86"/>
      <c r="BS46" s="86"/>
      <c r="BT46" s="86"/>
      <c r="CG46" s="86"/>
      <c r="CP46" s="86"/>
      <c r="CQ46" s="86"/>
      <c r="CZ46" s="86"/>
      <c r="DA46" s="86"/>
      <c r="EE46" s="11"/>
    </row>
    <row r="47" spans="1:135" x14ac:dyDescent="0.25">
      <c r="A47" s="62"/>
      <c r="B47" s="2" t="s">
        <v>47</v>
      </c>
      <c r="C47" s="23"/>
      <c r="D47" s="23"/>
      <c r="E47" s="23"/>
      <c r="F47" s="23"/>
      <c r="G47" s="23"/>
      <c r="H47" s="23"/>
      <c r="I47" s="23"/>
      <c r="J47" s="23"/>
      <c r="K47" s="23"/>
      <c r="L47" s="23">
        <f t="shared" si="0"/>
        <v>0</v>
      </c>
      <c r="BJ47" s="86"/>
      <c r="BK47" s="86"/>
      <c r="BS47" s="86"/>
      <c r="BT47" s="86"/>
      <c r="CG47" s="86"/>
      <c r="CP47" s="86"/>
      <c r="CQ47" s="86"/>
      <c r="CZ47" s="86"/>
      <c r="DA47" s="86"/>
      <c r="EE47" s="11"/>
    </row>
    <row r="48" spans="1:135" x14ac:dyDescent="0.25">
      <c r="A48" s="62"/>
      <c r="B48" s="2" t="s">
        <v>16</v>
      </c>
      <c r="C48" s="23"/>
      <c r="D48" s="23"/>
      <c r="E48" s="23"/>
      <c r="F48" s="23"/>
      <c r="G48" s="23"/>
      <c r="H48" s="23"/>
      <c r="I48" s="23"/>
      <c r="J48" s="23"/>
      <c r="K48" s="23"/>
      <c r="L48" s="23">
        <f t="shared" si="0"/>
        <v>0</v>
      </c>
      <c r="BJ48" s="86"/>
      <c r="BK48" s="86"/>
      <c r="BS48" s="86"/>
      <c r="BT48" s="86"/>
      <c r="CG48" s="86"/>
      <c r="CP48" s="86"/>
      <c r="CQ48" s="86"/>
      <c r="CZ48" s="86"/>
      <c r="DA48" s="86"/>
      <c r="EE48" s="11"/>
    </row>
    <row r="49" spans="1:135" x14ac:dyDescent="0.25">
      <c r="B49" s="2" t="s">
        <v>55</v>
      </c>
      <c r="C49" s="23"/>
      <c r="D49" s="23"/>
      <c r="E49" s="23"/>
      <c r="F49" s="23"/>
      <c r="G49" s="23"/>
      <c r="H49" s="23"/>
      <c r="I49" s="23"/>
      <c r="J49" s="23"/>
      <c r="K49" s="23"/>
      <c r="L49" s="23">
        <f t="shared" si="0"/>
        <v>0</v>
      </c>
      <c r="BJ49" s="86"/>
      <c r="BK49" s="86"/>
      <c r="BS49" s="86"/>
      <c r="BT49" s="86"/>
      <c r="CG49" s="86"/>
      <c r="CP49" s="86"/>
      <c r="CQ49" s="86"/>
      <c r="CZ49" s="86"/>
      <c r="DA49" s="86"/>
      <c r="EE49" s="11"/>
    </row>
    <row r="50" spans="1:135" x14ac:dyDescent="0.25">
      <c r="B50" s="65" t="s">
        <v>17</v>
      </c>
      <c r="C50" s="23"/>
      <c r="D50" s="23"/>
      <c r="E50" s="23"/>
      <c r="F50" s="23"/>
      <c r="G50" s="23"/>
      <c r="H50" s="23"/>
      <c r="I50" s="23"/>
      <c r="J50" s="23"/>
      <c r="K50" s="23"/>
      <c r="L50" s="23">
        <f t="shared" si="0"/>
        <v>0</v>
      </c>
      <c r="BJ50" s="86"/>
      <c r="BK50" s="86"/>
      <c r="BS50" s="86"/>
      <c r="BT50" s="86"/>
      <c r="CG50" s="86"/>
      <c r="CP50" s="86"/>
      <c r="CQ50" s="86"/>
      <c r="CZ50" s="86"/>
      <c r="DA50" s="86"/>
      <c r="EE50" s="11"/>
    </row>
    <row r="51" spans="1:135" x14ac:dyDescent="0.25">
      <c r="B51" s="8" t="s">
        <v>24</v>
      </c>
      <c r="C51" s="124">
        <f>SUM(C15:C50)</f>
        <v>0</v>
      </c>
      <c r="D51" s="122">
        <f t="shared" ref="D51:L51" si="1">SUM(D15:D50)</f>
        <v>1</v>
      </c>
      <c r="E51" s="122">
        <f t="shared" si="1"/>
        <v>3</v>
      </c>
      <c r="F51" s="122">
        <f t="shared" si="1"/>
        <v>28</v>
      </c>
      <c r="G51" s="122">
        <f t="shared" si="1"/>
        <v>73</v>
      </c>
      <c r="H51" s="122">
        <f t="shared" si="1"/>
        <v>252</v>
      </c>
      <c r="I51" s="122">
        <f t="shared" si="1"/>
        <v>145</v>
      </c>
      <c r="J51" s="122">
        <f t="shared" si="1"/>
        <v>195</v>
      </c>
      <c r="K51" s="122">
        <f t="shared" si="1"/>
        <v>69</v>
      </c>
      <c r="L51" s="122">
        <f t="shared" si="1"/>
        <v>766</v>
      </c>
      <c r="M51" s="11">
        <f>SUM(C51:K51)</f>
        <v>766</v>
      </c>
      <c r="BJ51" s="86"/>
      <c r="BK51" s="86"/>
      <c r="BS51" s="86"/>
      <c r="BT51" s="86"/>
      <c r="CG51" s="86"/>
      <c r="CP51" s="86"/>
      <c r="CQ51" s="86"/>
      <c r="CZ51" s="86"/>
      <c r="DA51" s="86"/>
      <c r="EE51" s="11"/>
    </row>
    <row r="52" spans="1:135" x14ac:dyDescent="0.25">
      <c r="BJ52" s="86"/>
      <c r="BK52" s="86"/>
      <c r="BS52" s="86"/>
      <c r="BT52" s="86"/>
      <c r="CG52" s="86"/>
      <c r="CP52" s="86"/>
      <c r="CQ52" s="86"/>
      <c r="CZ52" s="86"/>
      <c r="DA52" s="86"/>
      <c r="EE52" s="11"/>
    </row>
    <row r="53" spans="1:135" x14ac:dyDescent="0.25">
      <c r="BT53" s="85"/>
      <c r="BU53" s="70"/>
      <c r="BV53" s="70"/>
      <c r="CG53" s="85"/>
      <c r="CH53" s="70"/>
      <c r="CI53" s="70"/>
      <c r="CJ53" s="70"/>
      <c r="CK53" s="70"/>
      <c r="CL53" s="70"/>
      <c r="CM53" s="70"/>
      <c r="CN53" s="70"/>
      <c r="CO53" s="70"/>
      <c r="CP53" s="85"/>
      <c r="CQ53" s="85"/>
      <c r="CR53" s="70"/>
      <c r="CS53" s="70"/>
      <c r="CT53" s="70"/>
      <c r="CU53" s="70"/>
      <c r="CV53" s="70"/>
      <c r="CW53" s="70"/>
      <c r="CX53" s="70"/>
      <c r="CY53" s="70"/>
      <c r="CZ53" s="85"/>
      <c r="DA53" s="85"/>
      <c r="DB53" s="70"/>
      <c r="DC53" s="70"/>
      <c r="EE53" s="11"/>
    </row>
    <row r="54" spans="1:135" x14ac:dyDescent="0.25">
      <c r="A54" s="1" t="s">
        <v>266</v>
      </c>
      <c r="CG54" s="86"/>
      <c r="CZ54" s="86"/>
      <c r="DA54" s="86"/>
      <c r="DJ54" s="86"/>
      <c r="DK54" s="86"/>
      <c r="DS54" s="86"/>
      <c r="DT54" s="86"/>
      <c r="EC54" s="86"/>
      <c r="ED54" s="86"/>
    </row>
    <row r="55" spans="1:135" x14ac:dyDescent="0.25">
      <c r="A55" s="1" t="s">
        <v>139</v>
      </c>
      <c r="CG55" s="86"/>
      <c r="CZ55" s="86"/>
      <c r="DA55" s="86"/>
      <c r="DS55" s="86"/>
      <c r="DT55" s="86"/>
      <c r="EC55" s="86"/>
      <c r="ED55" s="86"/>
    </row>
    <row r="56" spans="1:135" ht="15.75" thickBot="1" x14ac:dyDescent="0.3">
      <c r="CG56" s="86"/>
      <c r="CZ56" s="86"/>
      <c r="DA56" s="86"/>
      <c r="DS56" s="86"/>
      <c r="DT56" s="86"/>
      <c r="EC56" s="86"/>
      <c r="ED56" s="86"/>
    </row>
    <row r="57" spans="1:135" ht="27" thickBot="1" x14ac:dyDescent="0.45">
      <c r="B57" s="324" t="s">
        <v>271</v>
      </c>
      <c r="C57" s="325"/>
      <c r="D57" s="325"/>
      <c r="E57" s="325"/>
      <c r="F57" s="325"/>
      <c r="G57" s="325"/>
      <c r="H57" s="325"/>
      <c r="I57" s="325"/>
      <c r="J57" s="325"/>
      <c r="K57" s="325"/>
      <c r="L57" s="325"/>
      <c r="M57" s="325"/>
      <c r="N57" s="325"/>
      <c r="O57" s="325"/>
      <c r="P57" s="325"/>
      <c r="Q57" s="325"/>
      <c r="R57" s="325"/>
      <c r="S57" s="325"/>
      <c r="T57" s="325"/>
      <c r="U57" s="325"/>
      <c r="V57" s="326"/>
      <c r="BH57" s="10"/>
      <c r="BI57" s="10"/>
      <c r="BL57" s="10"/>
      <c r="BM57" s="10"/>
      <c r="BN57" s="10"/>
      <c r="BO57" s="10"/>
      <c r="BP57" s="10"/>
      <c r="BQ57" s="10"/>
      <c r="BR57" s="10"/>
      <c r="CH57" s="86"/>
      <c r="DA57" s="86"/>
      <c r="DB57" s="86"/>
      <c r="DT57" s="86"/>
      <c r="DU57" s="86"/>
      <c r="ED57" s="86"/>
      <c r="EE57" s="86"/>
    </row>
    <row r="58" spans="1:135" ht="15.75" thickBot="1" x14ac:dyDescent="0.3">
      <c r="B58" s="327" t="s">
        <v>272</v>
      </c>
      <c r="C58" s="328"/>
      <c r="D58" s="328"/>
      <c r="E58" s="328"/>
      <c r="F58" s="328"/>
      <c r="G58" s="328"/>
      <c r="H58" s="328"/>
      <c r="I58" s="328"/>
      <c r="J58" s="328"/>
      <c r="K58" s="328"/>
      <c r="L58" s="328"/>
      <c r="M58" s="328"/>
      <c r="N58" s="328"/>
      <c r="O58" s="328"/>
      <c r="P58" s="328"/>
      <c r="Q58" s="328"/>
      <c r="R58" s="328"/>
      <c r="S58" s="328"/>
      <c r="T58" s="328"/>
      <c r="U58" s="328"/>
      <c r="V58" s="329"/>
      <c r="BH58" s="9"/>
      <c r="BK58" s="9"/>
      <c r="BL58" s="9"/>
      <c r="BM58" s="9"/>
      <c r="BN58" s="9"/>
      <c r="CG58" s="86"/>
      <c r="DS58" s="86"/>
      <c r="DT58" s="86"/>
      <c r="EC58" s="86"/>
      <c r="ED58" s="86"/>
    </row>
    <row r="59" spans="1:135" x14ac:dyDescent="0.25">
      <c r="B59" s="330" t="s">
        <v>273</v>
      </c>
      <c r="C59" s="332">
        <v>41741</v>
      </c>
      <c r="D59" s="332">
        <v>41746</v>
      </c>
      <c r="E59" s="332">
        <v>41751</v>
      </c>
      <c r="F59" s="332">
        <v>41756</v>
      </c>
      <c r="G59" s="335">
        <v>45776</v>
      </c>
      <c r="H59" s="332">
        <v>41761</v>
      </c>
      <c r="I59" s="335">
        <v>45780</v>
      </c>
      <c r="J59" s="335">
        <v>45782</v>
      </c>
      <c r="K59" s="335">
        <v>45783</v>
      </c>
      <c r="L59" s="332">
        <v>41766</v>
      </c>
      <c r="M59" s="335">
        <v>45785</v>
      </c>
      <c r="N59" s="335">
        <v>45786</v>
      </c>
      <c r="O59" s="335">
        <v>45787</v>
      </c>
      <c r="P59" s="335">
        <v>45788</v>
      </c>
      <c r="Q59" s="337">
        <v>41771</v>
      </c>
      <c r="R59" s="339">
        <v>45792</v>
      </c>
      <c r="S59" s="339">
        <v>45793</v>
      </c>
      <c r="T59" s="332">
        <v>41776</v>
      </c>
      <c r="U59" s="335">
        <v>45797</v>
      </c>
      <c r="V59" s="332">
        <v>41781</v>
      </c>
      <c r="BH59" s="9"/>
      <c r="BK59" s="9"/>
      <c r="BL59" s="9"/>
      <c r="BM59" s="90"/>
      <c r="BN59" s="9"/>
      <c r="CG59" s="86"/>
      <c r="DS59" s="86"/>
      <c r="DT59" s="86"/>
      <c r="EC59" s="86"/>
      <c r="ED59" s="86"/>
    </row>
    <row r="60" spans="1:135" ht="15" customHeight="1" thickBot="1" x14ac:dyDescent="0.3">
      <c r="B60" s="331"/>
      <c r="C60" s="333"/>
      <c r="D60" s="333"/>
      <c r="E60" s="334"/>
      <c r="F60" s="333"/>
      <c r="G60" s="336"/>
      <c r="H60" s="333"/>
      <c r="I60" s="336"/>
      <c r="J60" s="336"/>
      <c r="K60" s="336"/>
      <c r="L60" s="334"/>
      <c r="M60" s="336"/>
      <c r="N60" s="336"/>
      <c r="O60" s="336"/>
      <c r="P60" s="336"/>
      <c r="Q60" s="338"/>
      <c r="R60" s="340"/>
      <c r="S60" s="340"/>
      <c r="T60" s="334"/>
      <c r="U60" s="336"/>
      <c r="V60" s="333"/>
      <c r="CG60" s="86"/>
      <c r="DS60" s="86"/>
      <c r="DT60" s="86"/>
      <c r="EC60" s="86"/>
      <c r="ED60" s="86"/>
    </row>
    <row r="61" spans="1:135" ht="15.75" thickBot="1" x14ac:dyDescent="0.3">
      <c r="B61" s="282" t="s">
        <v>274</v>
      </c>
      <c r="C61" s="283" t="s">
        <v>275</v>
      </c>
      <c r="D61" s="284" t="s">
        <v>276</v>
      </c>
      <c r="E61" s="284" t="s">
        <v>277</v>
      </c>
      <c r="F61" s="284" t="s">
        <v>278</v>
      </c>
      <c r="G61" s="284" t="s">
        <v>279</v>
      </c>
      <c r="H61" s="283" t="s">
        <v>280</v>
      </c>
      <c r="I61" s="283" t="s">
        <v>281</v>
      </c>
      <c r="J61" s="283" t="s">
        <v>282</v>
      </c>
      <c r="K61" s="283" t="s">
        <v>283</v>
      </c>
      <c r="L61" s="283" t="s">
        <v>284</v>
      </c>
      <c r="M61" s="283" t="s">
        <v>285</v>
      </c>
      <c r="N61" s="283" t="s">
        <v>286</v>
      </c>
      <c r="O61" s="283" t="s">
        <v>287</v>
      </c>
      <c r="P61" s="283" t="s">
        <v>288</v>
      </c>
      <c r="Q61" s="283" t="s">
        <v>289</v>
      </c>
      <c r="R61" s="283" t="s">
        <v>290</v>
      </c>
      <c r="S61" s="283" t="s">
        <v>291</v>
      </c>
      <c r="T61" s="283" t="s">
        <v>292</v>
      </c>
      <c r="U61" s="283" t="s">
        <v>293</v>
      </c>
      <c r="V61" s="283" t="s">
        <v>294</v>
      </c>
      <c r="BH61" s="10"/>
      <c r="BI61" s="10"/>
      <c r="BJ61" s="10"/>
      <c r="BK61" s="10"/>
      <c r="BL61" s="10"/>
      <c r="BM61" s="10"/>
      <c r="BN61" s="10"/>
      <c r="BO61" s="10"/>
      <c r="BP61" s="10"/>
      <c r="BQ61" s="10"/>
      <c r="CG61" s="86"/>
      <c r="DS61" s="86"/>
      <c r="DT61" s="86"/>
      <c r="EC61" s="86"/>
      <c r="ED61" s="86"/>
    </row>
    <row r="62" spans="1:135" ht="15" customHeight="1" thickBot="1" x14ac:dyDescent="0.3">
      <c r="A62" s="226"/>
      <c r="B62" s="282" t="s">
        <v>295</v>
      </c>
      <c r="C62" s="283" t="s">
        <v>296</v>
      </c>
      <c r="D62" s="283" t="s">
        <v>296</v>
      </c>
      <c r="E62" s="283" t="s">
        <v>296</v>
      </c>
      <c r="F62" s="283" t="s">
        <v>296</v>
      </c>
      <c r="G62" s="283" t="s">
        <v>296</v>
      </c>
      <c r="H62" s="283" t="s">
        <v>296</v>
      </c>
      <c r="I62" s="283" t="s">
        <v>296</v>
      </c>
      <c r="J62" s="283" t="s">
        <v>296</v>
      </c>
      <c r="K62" s="283" t="s">
        <v>297</v>
      </c>
      <c r="L62" s="283" t="s">
        <v>296</v>
      </c>
      <c r="M62" s="283" t="s">
        <v>296</v>
      </c>
      <c r="N62" s="283" t="s">
        <v>296</v>
      </c>
      <c r="O62" s="283" t="s">
        <v>296</v>
      </c>
      <c r="P62" s="283" t="s">
        <v>296</v>
      </c>
      <c r="Q62" s="283" t="s">
        <v>296</v>
      </c>
      <c r="R62" s="283" t="s">
        <v>296</v>
      </c>
      <c r="S62" s="283" t="s">
        <v>296</v>
      </c>
      <c r="T62" s="283" t="s">
        <v>296</v>
      </c>
      <c r="U62" s="283" t="s">
        <v>296</v>
      </c>
      <c r="V62" s="283" t="s">
        <v>296</v>
      </c>
      <c r="W62" s="308" t="s">
        <v>24</v>
      </c>
      <c r="CH62" s="86"/>
      <c r="DT62" s="86"/>
      <c r="DU62" s="86"/>
      <c r="ED62" s="86"/>
      <c r="EE62" s="86"/>
    </row>
    <row r="63" spans="1:135" ht="15.75" customHeight="1" thickBot="1" x14ac:dyDescent="0.3">
      <c r="A63" s="62"/>
      <c r="B63" s="285" t="s">
        <v>43</v>
      </c>
      <c r="C63" s="341" t="s">
        <v>298</v>
      </c>
      <c r="D63" s="286"/>
      <c r="E63" s="286"/>
      <c r="F63" s="286"/>
      <c r="G63" s="286"/>
      <c r="H63" s="286"/>
      <c r="I63" s="286"/>
      <c r="J63" s="286"/>
      <c r="K63" s="286"/>
      <c r="L63" s="286">
        <v>1</v>
      </c>
      <c r="M63" s="286">
        <v>1</v>
      </c>
      <c r="N63" s="286"/>
      <c r="O63" s="286"/>
      <c r="P63" s="286"/>
      <c r="Q63" s="286"/>
      <c r="R63" s="286"/>
      <c r="S63" s="286"/>
      <c r="T63" s="286"/>
      <c r="U63" s="286"/>
      <c r="V63" s="286"/>
      <c r="W63" s="70">
        <f>SUM(D63:V63)</f>
        <v>2</v>
      </c>
    </row>
    <row r="64" spans="1:135" ht="15.75" thickBot="1" x14ac:dyDescent="0.3">
      <c r="A64" s="62"/>
      <c r="B64" s="285" t="s">
        <v>2</v>
      </c>
      <c r="C64" s="342"/>
      <c r="D64" s="286">
        <v>3</v>
      </c>
      <c r="E64" s="286">
        <v>1</v>
      </c>
      <c r="F64" s="286">
        <v>1</v>
      </c>
      <c r="G64" s="286">
        <v>3</v>
      </c>
      <c r="H64" s="286">
        <v>1</v>
      </c>
      <c r="I64" s="286">
        <v>1</v>
      </c>
      <c r="J64" s="286">
        <v>1</v>
      </c>
      <c r="K64" s="286"/>
      <c r="L64" s="286">
        <v>1</v>
      </c>
      <c r="M64" s="286"/>
      <c r="N64" s="286"/>
      <c r="O64" s="286">
        <v>1</v>
      </c>
      <c r="P64" s="286">
        <v>5</v>
      </c>
      <c r="Q64" s="286">
        <v>2</v>
      </c>
      <c r="R64" s="286">
        <v>2</v>
      </c>
      <c r="S64" s="286">
        <v>2</v>
      </c>
      <c r="T64" s="286"/>
      <c r="U64" s="286"/>
      <c r="V64" s="286"/>
      <c r="W64" s="70">
        <f t="shared" ref="W64:W98" si="2">SUM(D64:V64)</f>
        <v>24</v>
      </c>
    </row>
    <row r="65" spans="1:23" ht="15.75" thickBot="1" x14ac:dyDescent="0.3">
      <c r="A65" s="62"/>
      <c r="B65" s="285" t="s">
        <v>90</v>
      </c>
      <c r="C65" s="342"/>
      <c r="D65" s="286"/>
      <c r="E65" s="286"/>
      <c r="F65" s="286"/>
      <c r="G65" s="286"/>
      <c r="H65" s="286"/>
      <c r="I65" s="286"/>
      <c r="J65" s="286"/>
      <c r="K65" s="286"/>
      <c r="L65" s="286"/>
      <c r="M65" s="286"/>
      <c r="N65" s="286"/>
      <c r="O65" s="286"/>
      <c r="P65" s="286">
        <v>1</v>
      </c>
      <c r="Q65" s="286"/>
      <c r="R65" s="286"/>
      <c r="S65" s="286"/>
      <c r="T65" s="286"/>
      <c r="U65" s="286">
        <v>1</v>
      </c>
      <c r="V65" s="286"/>
      <c r="W65" s="70">
        <f t="shared" si="2"/>
        <v>2</v>
      </c>
    </row>
    <row r="66" spans="1:23" ht="15" customHeight="1" thickBot="1" x14ac:dyDescent="0.3">
      <c r="A66" s="62"/>
      <c r="B66" s="287" t="s">
        <v>41</v>
      </c>
      <c r="C66" s="342"/>
      <c r="D66" s="286"/>
      <c r="E66" s="286">
        <v>1</v>
      </c>
      <c r="F66" s="286"/>
      <c r="G66" s="286">
        <v>1</v>
      </c>
      <c r="H66" s="286"/>
      <c r="I66" s="286"/>
      <c r="J66" s="286"/>
      <c r="K66" s="286"/>
      <c r="L66" s="286"/>
      <c r="M66" s="286"/>
      <c r="N66" s="286"/>
      <c r="O66" s="286">
        <v>1</v>
      </c>
      <c r="P66" s="286">
        <v>8</v>
      </c>
      <c r="Q66" s="286"/>
      <c r="R66" s="286"/>
      <c r="S66" s="286"/>
      <c r="T66" s="286"/>
      <c r="U66" s="286"/>
      <c r="V66" s="286"/>
      <c r="W66" s="70">
        <f t="shared" si="2"/>
        <v>11</v>
      </c>
    </row>
    <row r="67" spans="1:23" ht="15" customHeight="1" thickBot="1" x14ac:dyDescent="0.3">
      <c r="A67" s="62"/>
      <c r="B67" s="288" t="s">
        <v>136</v>
      </c>
      <c r="C67" s="342"/>
      <c r="D67" s="286"/>
      <c r="E67" s="286"/>
      <c r="F67" s="286"/>
      <c r="G67" s="286"/>
      <c r="H67" s="286"/>
      <c r="I67" s="286"/>
      <c r="J67" s="286"/>
      <c r="K67" s="286"/>
      <c r="L67" s="286"/>
      <c r="M67" s="286"/>
      <c r="N67" s="286"/>
      <c r="O67" s="286"/>
      <c r="P67" s="286"/>
      <c r="Q67" s="286"/>
      <c r="R67" s="286"/>
      <c r="S67" s="286"/>
      <c r="T67" s="286"/>
      <c r="U67" s="286"/>
      <c r="V67" s="286"/>
      <c r="W67" s="70">
        <f t="shared" si="2"/>
        <v>0</v>
      </c>
    </row>
    <row r="68" spans="1:23" ht="15.75" customHeight="1" thickBot="1" x14ac:dyDescent="0.3">
      <c r="A68" s="62"/>
      <c r="B68" s="285" t="s">
        <v>1</v>
      </c>
      <c r="C68" s="342"/>
      <c r="D68" s="286"/>
      <c r="E68" s="286"/>
      <c r="F68" s="286"/>
      <c r="G68" s="286"/>
      <c r="H68" s="286"/>
      <c r="I68" s="286"/>
      <c r="J68" s="286"/>
      <c r="K68" s="286"/>
      <c r="L68" s="286"/>
      <c r="M68" s="286">
        <v>3</v>
      </c>
      <c r="N68" s="286">
        <v>1</v>
      </c>
      <c r="O68" s="286"/>
      <c r="P68" s="286">
        <v>3</v>
      </c>
      <c r="Q68" s="286">
        <v>1</v>
      </c>
      <c r="R68" s="286">
        <v>2</v>
      </c>
      <c r="S68" s="286">
        <v>2</v>
      </c>
      <c r="T68" s="286"/>
      <c r="U68" s="286">
        <v>1</v>
      </c>
      <c r="V68" s="286"/>
      <c r="W68" s="70">
        <f t="shared" si="2"/>
        <v>13</v>
      </c>
    </row>
    <row r="69" spans="1:23" ht="15.75" customHeight="1" thickBot="1" x14ac:dyDescent="0.3">
      <c r="A69" s="62"/>
      <c r="B69" s="289" t="s">
        <v>81</v>
      </c>
      <c r="C69" s="342"/>
      <c r="D69" s="286"/>
      <c r="E69" s="286"/>
      <c r="F69" s="286"/>
      <c r="G69" s="286"/>
      <c r="H69" s="286"/>
      <c r="I69" s="286"/>
      <c r="J69" s="286"/>
      <c r="K69" s="286"/>
      <c r="L69" s="286"/>
      <c r="M69" s="286"/>
      <c r="N69" s="286"/>
      <c r="O69" s="286"/>
      <c r="P69" s="286"/>
      <c r="Q69" s="286"/>
      <c r="R69" s="286"/>
      <c r="S69" s="286"/>
      <c r="T69" s="286"/>
      <c r="U69" s="286"/>
      <c r="V69" s="286"/>
      <c r="W69" s="70">
        <f t="shared" si="2"/>
        <v>0</v>
      </c>
    </row>
    <row r="70" spans="1:23" ht="15.75" customHeight="1" thickBot="1" x14ac:dyDescent="0.3">
      <c r="A70" s="62"/>
      <c r="B70" s="290" t="s">
        <v>7</v>
      </c>
      <c r="C70" s="342"/>
      <c r="D70" s="286"/>
      <c r="E70" s="286"/>
      <c r="F70" s="286">
        <v>2</v>
      </c>
      <c r="G70" s="286">
        <v>3</v>
      </c>
      <c r="H70" s="286">
        <v>1</v>
      </c>
      <c r="I70" s="286">
        <v>5</v>
      </c>
      <c r="J70" s="286">
        <v>4</v>
      </c>
      <c r="K70" s="286">
        <v>2</v>
      </c>
      <c r="L70" s="286"/>
      <c r="M70" s="286">
        <v>3</v>
      </c>
      <c r="N70" s="286">
        <v>1</v>
      </c>
      <c r="O70" s="286">
        <v>3</v>
      </c>
      <c r="P70" s="286">
        <v>1</v>
      </c>
      <c r="Q70" s="286">
        <v>36</v>
      </c>
      <c r="R70" s="286">
        <v>3</v>
      </c>
      <c r="S70" s="286"/>
      <c r="T70" s="286"/>
      <c r="U70" s="286">
        <v>2</v>
      </c>
      <c r="V70" s="286">
        <v>4</v>
      </c>
      <c r="W70" s="70">
        <f t="shared" si="2"/>
        <v>70</v>
      </c>
    </row>
    <row r="71" spans="1:23" ht="15.75" thickBot="1" x14ac:dyDescent="0.3">
      <c r="A71" s="62"/>
      <c r="B71" s="285" t="s">
        <v>50</v>
      </c>
      <c r="C71" s="342"/>
      <c r="D71" s="286"/>
      <c r="E71" s="286"/>
      <c r="F71" s="286"/>
      <c r="G71" s="286"/>
      <c r="H71" s="286"/>
      <c r="I71" s="286"/>
      <c r="J71" s="286"/>
      <c r="K71" s="286"/>
      <c r="L71" s="286"/>
      <c r="M71" s="286"/>
      <c r="N71" s="286"/>
      <c r="O71" s="286"/>
      <c r="P71" s="286"/>
      <c r="Q71" s="286">
        <v>2</v>
      </c>
      <c r="R71" s="286"/>
      <c r="S71" s="286">
        <v>1</v>
      </c>
      <c r="T71" s="286"/>
      <c r="U71" s="286"/>
      <c r="V71" s="286">
        <v>1</v>
      </c>
      <c r="W71" s="70">
        <f t="shared" si="2"/>
        <v>4</v>
      </c>
    </row>
    <row r="72" spans="1:23" ht="15.75" thickBot="1" x14ac:dyDescent="0.3">
      <c r="A72" s="62"/>
      <c r="B72" s="285" t="s">
        <v>51</v>
      </c>
      <c r="C72" s="342"/>
      <c r="D72" s="286"/>
      <c r="E72" s="286"/>
      <c r="F72" s="286"/>
      <c r="G72" s="286"/>
      <c r="H72" s="286">
        <v>1</v>
      </c>
      <c r="I72" s="286">
        <v>3</v>
      </c>
      <c r="J72" s="286">
        <v>5</v>
      </c>
      <c r="K72" s="286">
        <v>3</v>
      </c>
      <c r="L72" s="286"/>
      <c r="M72" s="286">
        <v>4</v>
      </c>
      <c r="N72" s="286">
        <v>11</v>
      </c>
      <c r="O72" s="286">
        <v>14</v>
      </c>
      <c r="P72" s="286">
        <v>4</v>
      </c>
      <c r="Q72" s="286">
        <v>4</v>
      </c>
      <c r="R72" s="286">
        <v>2</v>
      </c>
      <c r="S72" s="286">
        <v>1</v>
      </c>
      <c r="T72" s="286">
        <v>1</v>
      </c>
      <c r="U72" s="286">
        <v>3</v>
      </c>
      <c r="V72" s="286"/>
      <c r="W72" s="70">
        <f t="shared" si="2"/>
        <v>56</v>
      </c>
    </row>
    <row r="73" spans="1:23" ht="15.75" thickBot="1" x14ac:dyDescent="0.3">
      <c r="A73" s="62"/>
      <c r="B73" s="285" t="s">
        <v>42</v>
      </c>
      <c r="C73" s="342"/>
      <c r="D73" s="286"/>
      <c r="E73" s="286"/>
      <c r="F73" s="286"/>
      <c r="G73" s="286"/>
      <c r="H73" s="286"/>
      <c r="I73" s="286"/>
      <c r="J73" s="286"/>
      <c r="K73" s="286"/>
      <c r="L73" s="286"/>
      <c r="M73" s="286"/>
      <c r="N73" s="286">
        <v>1</v>
      </c>
      <c r="O73" s="286"/>
      <c r="P73" s="286"/>
      <c r="Q73" s="286"/>
      <c r="R73" s="286"/>
      <c r="S73" s="286"/>
      <c r="T73" s="286"/>
      <c r="U73" s="286"/>
      <c r="V73" s="286"/>
      <c r="W73" s="70">
        <f t="shared" si="2"/>
        <v>1</v>
      </c>
    </row>
    <row r="74" spans="1:23" ht="15.75" thickBot="1" x14ac:dyDescent="0.3">
      <c r="A74" s="62"/>
      <c r="B74" s="288" t="s">
        <v>201</v>
      </c>
      <c r="C74" s="342"/>
      <c r="D74" s="286"/>
      <c r="E74" s="286"/>
      <c r="F74" s="286"/>
      <c r="G74" s="286"/>
      <c r="H74" s="286"/>
      <c r="I74" s="286"/>
      <c r="J74" s="286"/>
      <c r="K74" s="286"/>
      <c r="L74" s="286"/>
      <c r="M74" s="286"/>
      <c r="N74" s="286"/>
      <c r="O74" s="286"/>
      <c r="P74" s="286"/>
      <c r="Q74" s="286"/>
      <c r="R74" s="286"/>
      <c r="S74" s="286"/>
      <c r="T74" s="286"/>
      <c r="U74" s="286"/>
      <c r="V74" s="286"/>
      <c r="W74" s="70">
        <f t="shared" si="2"/>
        <v>0</v>
      </c>
    </row>
    <row r="75" spans="1:23" ht="15.75" thickBot="1" x14ac:dyDescent="0.3">
      <c r="A75" s="62"/>
      <c r="B75" s="285" t="s">
        <v>44</v>
      </c>
      <c r="C75" s="342"/>
      <c r="D75" s="286"/>
      <c r="E75" s="286"/>
      <c r="F75" s="286"/>
      <c r="G75" s="286">
        <v>1</v>
      </c>
      <c r="H75" s="286"/>
      <c r="I75" s="286"/>
      <c r="J75" s="286"/>
      <c r="K75" s="286"/>
      <c r="L75" s="286"/>
      <c r="M75" s="286"/>
      <c r="N75" s="286"/>
      <c r="O75" s="286"/>
      <c r="P75" s="286"/>
      <c r="Q75" s="286"/>
      <c r="R75" s="286"/>
      <c r="S75" s="286"/>
      <c r="T75" s="286"/>
      <c r="U75" s="286"/>
      <c r="V75" s="286">
        <v>2</v>
      </c>
      <c r="W75" s="70">
        <f t="shared" si="2"/>
        <v>3</v>
      </c>
    </row>
    <row r="76" spans="1:23" ht="15.75" thickBot="1" x14ac:dyDescent="0.3">
      <c r="A76" s="62"/>
      <c r="B76" s="285" t="s">
        <v>10</v>
      </c>
      <c r="C76" s="342"/>
      <c r="D76" s="286"/>
      <c r="E76" s="286"/>
      <c r="F76" s="286"/>
      <c r="G76" s="286">
        <v>1</v>
      </c>
      <c r="H76" s="286"/>
      <c r="I76" s="286"/>
      <c r="J76" s="286"/>
      <c r="K76" s="286"/>
      <c r="L76" s="286"/>
      <c r="M76" s="286"/>
      <c r="N76" s="286"/>
      <c r="O76" s="286">
        <v>1</v>
      </c>
      <c r="P76" s="286"/>
      <c r="Q76" s="286"/>
      <c r="R76" s="286"/>
      <c r="S76" s="286"/>
      <c r="T76" s="286"/>
      <c r="U76" s="286"/>
      <c r="V76" s="286"/>
      <c r="W76" s="70">
        <f t="shared" si="2"/>
        <v>2</v>
      </c>
    </row>
    <row r="77" spans="1:23" ht="15.75" thickBot="1" x14ac:dyDescent="0.3">
      <c r="A77" s="62"/>
      <c r="B77" s="285" t="s">
        <v>53</v>
      </c>
      <c r="C77" s="342"/>
      <c r="D77" s="286"/>
      <c r="E77" s="286"/>
      <c r="F77" s="286"/>
      <c r="G77" s="286"/>
      <c r="H77" s="286"/>
      <c r="I77" s="286">
        <v>1</v>
      </c>
      <c r="J77" s="286">
        <v>1</v>
      </c>
      <c r="K77" s="286"/>
      <c r="L77" s="286"/>
      <c r="M77" s="286">
        <v>2</v>
      </c>
      <c r="N77" s="286"/>
      <c r="O77" s="286"/>
      <c r="P77" s="286"/>
      <c r="Q77" s="286"/>
      <c r="R77" s="286"/>
      <c r="S77" s="286"/>
      <c r="T77" s="286"/>
      <c r="U77" s="286"/>
      <c r="V77" s="286"/>
      <c r="W77" s="70">
        <f t="shared" si="2"/>
        <v>4</v>
      </c>
    </row>
    <row r="78" spans="1:23" ht="15.75" thickBot="1" x14ac:dyDescent="0.3">
      <c r="A78" s="62"/>
      <c r="B78" s="285" t="s">
        <v>9</v>
      </c>
      <c r="C78" s="342"/>
      <c r="D78" s="286"/>
      <c r="E78" s="286"/>
      <c r="F78" s="286"/>
      <c r="G78" s="286"/>
      <c r="H78" s="286"/>
      <c r="I78" s="286"/>
      <c r="J78" s="286"/>
      <c r="K78" s="286"/>
      <c r="L78" s="286"/>
      <c r="M78" s="286"/>
      <c r="N78" s="286"/>
      <c r="O78" s="286"/>
      <c r="P78" s="286"/>
      <c r="Q78" s="286"/>
      <c r="R78" s="286"/>
      <c r="S78" s="286"/>
      <c r="T78" s="286"/>
      <c r="U78" s="286">
        <v>4</v>
      </c>
      <c r="V78" s="286">
        <v>5</v>
      </c>
      <c r="W78" s="70">
        <f t="shared" si="2"/>
        <v>9</v>
      </c>
    </row>
    <row r="79" spans="1:23" ht="15.75" thickBot="1" x14ac:dyDescent="0.3">
      <c r="A79" s="62"/>
      <c r="B79" s="288" t="s">
        <v>46</v>
      </c>
      <c r="C79" s="342"/>
      <c r="D79" s="286"/>
      <c r="E79" s="286"/>
      <c r="F79" s="286"/>
      <c r="G79" s="286"/>
      <c r="H79" s="286"/>
      <c r="I79" s="286"/>
      <c r="J79" s="286"/>
      <c r="K79" s="286"/>
      <c r="L79" s="286"/>
      <c r="M79" s="286"/>
      <c r="N79" s="286"/>
      <c r="O79" s="286"/>
      <c r="P79" s="286"/>
      <c r="Q79" s="286"/>
      <c r="R79" s="286"/>
      <c r="S79" s="286"/>
      <c r="T79" s="286"/>
      <c r="U79" s="286"/>
      <c r="V79" s="286"/>
      <c r="W79" s="70">
        <f t="shared" si="2"/>
        <v>0</v>
      </c>
    </row>
    <row r="80" spans="1:23" ht="15.75" thickBot="1" x14ac:dyDescent="0.3">
      <c r="A80" s="62"/>
      <c r="B80" s="285" t="s">
        <v>14</v>
      </c>
      <c r="C80" s="342"/>
      <c r="D80" s="286"/>
      <c r="E80" s="286">
        <v>1</v>
      </c>
      <c r="F80" s="286"/>
      <c r="G80" s="286"/>
      <c r="H80" s="286">
        <v>3</v>
      </c>
      <c r="I80" s="286">
        <v>160</v>
      </c>
      <c r="J80" s="286">
        <v>150</v>
      </c>
      <c r="K80" s="286">
        <v>275</v>
      </c>
      <c r="L80" s="286">
        <v>700</v>
      </c>
      <c r="M80" s="286">
        <v>800</v>
      </c>
      <c r="N80" s="286">
        <v>600</v>
      </c>
      <c r="O80" s="286">
        <v>1000</v>
      </c>
      <c r="P80" s="286">
        <v>350</v>
      </c>
      <c r="Q80" s="286">
        <v>350</v>
      </c>
      <c r="R80" s="286">
        <v>100</v>
      </c>
      <c r="S80" s="286">
        <v>50</v>
      </c>
      <c r="T80" s="286">
        <v>40</v>
      </c>
      <c r="U80" s="286">
        <v>20</v>
      </c>
      <c r="V80" s="286">
        <v>3</v>
      </c>
      <c r="W80" s="70">
        <f t="shared" si="2"/>
        <v>4602</v>
      </c>
    </row>
    <row r="81" spans="1:23" ht="15.75" thickBot="1" x14ac:dyDescent="0.3">
      <c r="A81" s="62"/>
      <c r="B81" s="288" t="s">
        <v>40</v>
      </c>
      <c r="C81" s="342"/>
      <c r="D81" s="286"/>
      <c r="E81" s="286"/>
      <c r="F81" s="286"/>
      <c r="G81" s="286"/>
      <c r="H81" s="286"/>
      <c r="I81" s="286"/>
      <c r="J81" s="286"/>
      <c r="K81" s="286"/>
      <c r="L81" s="286"/>
      <c r="M81" s="286"/>
      <c r="N81" s="286"/>
      <c r="O81" s="286"/>
      <c r="P81" s="286"/>
      <c r="Q81" s="286"/>
      <c r="R81" s="286"/>
      <c r="S81" s="286"/>
      <c r="T81" s="286"/>
      <c r="U81" s="286"/>
      <c r="V81" s="286"/>
      <c r="W81" s="70">
        <f t="shared" si="2"/>
        <v>0</v>
      </c>
    </row>
    <row r="82" spans="1:23" ht="15.75" thickBot="1" x14ac:dyDescent="0.3">
      <c r="A82" s="62"/>
      <c r="B82" s="288" t="s">
        <v>52</v>
      </c>
      <c r="C82" s="342"/>
      <c r="D82" s="286"/>
      <c r="E82" s="286"/>
      <c r="F82" s="286"/>
      <c r="G82" s="286"/>
      <c r="H82" s="286"/>
      <c r="I82" s="286"/>
      <c r="J82" s="286"/>
      <c r="K82" s="286"/>
      <c r="L82" s="286"/>
      <c r="M82" s="286"/>
      <c r="N82" s="286"/>
      <c r="O82" s="286"/>
      <c r="P82" s="286"/>
      <c r="Q82" s="286"/>
      <c r="R82" s="286"/>
      <c r="S82" s="286"/>
      <c r="T82" s="286"/>
      <c r="U82" s="286"/>
      <c r="V82" s="286"/>
      <c r="W82" s="70">
        <f t="shared" si="2"/>
        <v>0</v>
      </c>
    </row>
    <row r="83" spans="1:23" ht="15.75" thickBot="1" x14ac:dyDescent="0.3">
      <c r="A83" s="62"/>
      <c r="B83" s="285" t="s">
        <v>12</v>
      </c>
      <c r="C83" s="342"/>
      <c r="D83" s="286"/>
      <c r="E83" s="286"/>
      <c r="F83" s="286"/>
      <c r="G83" s="286"/>
      <c r="H83" s="286"/>
      <c r="I83" s="286"/>
      <c r="J83" s="286"/>
      <c r="K83" s="286">
        <v>1</v>
      </c>
      <c r="L83" s="286"/>
      <c r="M83" s="286">
        <v>1</v>
      </c>
      <c r="N83" s="286"/>
      <c r="O83" s="286"/>
      <c r="P83" s="286"/>
      <c r="Q83" s="286"/>
      <c r="R83" s="286">
        <v>1</v>
      </c>
      <c r="S83" s="286">
        <v>3</v>
      </c>
      <c r="T83" s="286"/>
      <c r="U83" s="286">
        <v>2</v>
      </c>
      <c r="V83" s="286"/>
      <c r="W83" s="70">
        <f t="shared" si="2"/>
        <v>8</v>
      </c>
    </row>
    <row r="84" spans="1:23" ht="15.75" thickBot="1" x14ac:dyDescent="0.3">
      <c r="A84" s="62"/>
      <c r="B84" s="285" t="s">
        <v>13</v>
      </c>
      <c r="C84" s="342"/>
      <c r="D84" s="286"/>
      <c r="E84" s="286"/>
      <c r="F84" s="286"/>
      <c r="G84" s="286"/>
      <c r="H84" s="286"/>
      <c r="I84" s="286"/>
      <c r="J84" s="286"/>
      <c r="K84" s="286"/>
      <c r="L84" s="286"/>
      <c r="M84" s="286"/>
      <c r="N84" s="286"/>
      <c r="O84" s="286">
        <v>4</v>
      </c>
      <c r="P84" s="286">
        <v>7</v>
      </c>
      <c r="Q84" s="286">
        <v>30</v>
      </c>
      <c r="R84" s="286"/>
      <c r="S84" s="286">
        <v>15</v>
      </c>
      <c r="T84" s="286">
        <v>1</v>
      </c>
      <c r="U84" s="286">
        <v>8</v>
      </c>
      <c r="V84" s="286"/>
      <c r="W84" s="70">
        <f t="shared" si="2"/>
        <v>65</v>
      </c>
    </row>
    <row r="85" spans="1:23" ht="15.75" thickBot="1" x14ac:dyDescent="0.3">
      <c r="A85" s="62"/>
      <c r="B85" s="285" t="s">
        <v>32</v>
      </c>
      <c r="C85" s="342"/>
      <c r="D85" s="286"/>
      <c r="E85" s="286"/>
      <c r="F85" s="286"/>
      <c r="G85" s="286"/>
      <c r="H85" s="286"/>
      <c r="I85" s="286"/>
      <c r="J85" s="286"/>
      <c r="K85" s="286"/>
      <c r="L85" s="286"/>
      <c r="M85" s="286"/>
      <c r="N85" s="286"/>
      <c r="O85" s="286"/>
      <c r="P85" s="286"/>
      <c r="Q85" s="286">
        <v>1</v>
      </c>
      <c r="R85" s="286">
        <v>15</v>
      </c>
      <c r="S85" s="286">
        <v>25</v>
      </c>
      <c r="T85" s="286">
        <v>20</v>
      </c>
      <c r="U85" s="286">
        <v>1</v>
      </c>
      <c r="V85" s="286">
        <v>2</v>
      </c>
      <c r="W85" s="70">
        <f t="shared" si="2"/>
        <v>64</v>
      </c>
    </row>
    <row r="86" spans="1:23" ht="15.75" thickBot="1" x14ac:dyDescent="0.3">
      <c r="A86" s="62"/>
      <c r="B86" s="285" t="s">
        <v>11</v>
      </c>
      <c r="C86" s="342"/>
      <c r="D86" s="286"/>
      <c r="E86" s="286"/>
      <c r="F86" s="286"/>
      <c r="G86" s="286"/>
      <c r="H86" s="286">
        <v>9</v>
      </c>
      <c r="I86" s="286">
        <v>110</v>
      </c>
      <c r="J86" s="286">
        <v>450</v>
      </c>
      <c r="K86" s="286">
        <v>375</v>
      </c>
      <c r="L86" s="286">
        <v>2100</v>
      </c>
      <c r="M86" s="286">
        <v>2400</v>
      </c>
      <c r="N86" s="286">
        <v>250</v>
      </c>
      <c r="O86" s="286">
        <v>600</v>
      </c>
      <c r="P86" s="286">
        <v>130</v>
      </c>
      <c r="Q86" s="286">
        <v>350</v>
      </c>
      <c r="R86" s="286">
        <v>450</v>
      </c>
      <c r="S86" s="286">
        <v>320</v>
      </c>
      <c r="T86" s="286">
        <v>450</v>
      </c>
      <c r="U86" s="286">
        <v>110</v>
      </c>
      <c r="V86" s="286">
        <v>52</v>
      </c>
      <c r="W86" s="70">
        <f t="shared" si="2"/>
        <v>8156</v>
      </c>
    </row>
    <row r="87" spans="1:23" ht="15.75" thickBot="1" x14ac:dyDescent="0.3">
      <c r="A87" s="62"/>
      <c r="B87" s="288" t="s">
        <v>255</v>
      </c>
      <c r="C87" s="342"/>
      <c r="D87" s="286"/>
      <c r="E87" s="286"/>
      <c r="F87" s="286"/>
      <c r="G87" s="286"/>
      <c r="H87" s="286"/>
      <c r="I87" s="286"/>
      <c r="J87" s="286"/>
      <c r="K87" s="286"/>
      <c r="L87" s="286"/>
      <c r="M87" s="286"/>
      <c r="N87" s="286"/>
      <c r="O87" s="286"/>
      <c r="P87" s="286"/>
      <c r="Q87" s="286"/>
      <c r="R87" s="286"/>
      <c r="S87" s="286"/>
      <c r="T87" s="286"/>
      <c r="U87" s="286"/>
      <c r="V87" s="286"/>
      <c r="W87" s="70">
        <f t="shared" si="2"/>
        <v>0</v>
      </c>
    </row>
    <row r="88" spans="1:23" ht="15.75" thickBot="1" x14ac:dyDescent="0.3">
      <c r="A88" s="62"/>
      <c r="B88" s="285" t="s">
        <v>15</v>
      </c>
      <c r="C88" s="342"/>
      <c r="D88" s="286"/>
      <c r="E88" s="286"/>
      <c r="F88" s="286"/>
      <c r="G88" s="286"/>
      <c r="H88" s="286">
        <v>25</v>
      </c>
      <c r="I88" s="286">
        <v>3</v>
      </c>
      <c r="J88" s="286">
        <v>49</v>
      </c>
      <c r="K88" s="286">
        <v>65</v>
      </c>
      <c r="L88" s="286">
        <v>67</v>
      </c>
      <c r="M88" s="286">
        <v>175</v>
      </c>
      <c r="N88" s="286">
        <v>95</v>
      </c>
      <c r="O88" s="286">
        <v>135</v>
      </c>
      <c r="P88" s="286">
        <v>105</v>
      </c>
      <c r="Q88" s="286">
        <v>110</v>
      </c>
      <c r="R88" s="286">
        <v>105</v>
      </c>
      <c r="S88" s="286">
        <v>110</v>
      </c>
      <c r="T88" s="286">
        <v>120</v>
      </c>
      <c r="U88" s="286">
        <v>120</v>
      </c>
      <c r="V88" s="286">
        <v>88</v>
      </c>
      <c r="W88" s="70">
        <f t="shared" si="2"/>
        <v>1372</v>
      </c>
    </row>
    <row r="89" spans="1:23" ht="15.75" thickBot="1" x14ac:dyDescent="0.3">
      <c r="A89" s="62"/>
      <c r="B89" s="285" t="s">
        <v>54</v>
      </c>
      <c r="C89" s="342"/>
      <c r="D89" s="286"/>
      <c r="E89" s="286"/>
      <c r="F89" s="286"/>
      <c r="G89" s="286"/>
      <c r="H89" s="286"/>
      <c r="I89" s="286">
        <v>8</v>
      </c>
      <c r="J89" s="286"/>
      <c r="K89" s="286"/>
      <c r="L89" s="286"/>
      <c r="M89" s="286"/>
      <c r="N89" s="286"/>
      <c r="O89" s="286"/>
      <c r="P89" s="286"/>
      <c r="Q89" s="286">
        <v>50</v>
      </c>
      <c r="R89" s="286">
        <v>8</v>
      </c>
      <c r="S89" s="286">
        <v>6</v>
      </c>
      <c r="T89" s="286">
        <v>2</v>
      </c>
      <c r="U89" s="286"/>
      <c r="V89" s="286"/>
      <c r="W89" s="70">
        <f t="shared" si="2"/>
        <v>74</v>
      </c>
    </row>
    <row r="90" spans="1:23" ht="15.75" thickBot="1" x14ac:dyDescent="0.3">
      <c r="A90" s="62"/>
      <c r="B90" s="288" t="s">
        <v>47</v>
      </c>
      <c r="C90" s="342"/>
      <c r="D90" s="286"/>
      <c r="E90" s="286"/>
      <c r="F90" s="286"/>
      <c r="G90" s="286"/>
      <c r="H90" s="286"/>
      <c r="I90" s="286"/>
      <c r="J90" s="286"/>
      <c r="K90" s="286"/>
      <c r="L90" s="286"/>
      <c r="M90" s="286"/>
      <c r="N90" s="286"/>
      <c r="O90" s="286"/>
      <c r="P90" s="286"/>
      <c r="Q90" s="286"/>
      <c r="R90" s="286"/>
      <c r="S90" s="286"/>
      <c r="T90" s="286"/>
      <c r="U90" s="286"/>
      <c r="V90" s="286"/>
      <c r="W90" s="70">
        <f t="shared" si="2"/>
        <v>0</v>
      </c>
    </row>
    <row r="91" spans="1:23" ht="15.75" thickBot="1" x14ac:dyDescent="0.3">
      <c r="A91" s="62"/>
      <c r="B91" s="285" t="s">
        <v>16</v>
      </c>
      <c r="C91" s="342"/>
      <c r="D91" s="286"/>
      <c r="E91" s="286">
        <v>2</v>
      </c>
      <c r="F91" s="286">
        <v>2</v>
      </c>
      <c r="G91" s="286">
        <v>2</v>
      </c>
      <c r="H91" s="286">
        <v>2</v>
      </c>
      <c r="I91" s="286">
        <v>2</v>
      </c>
      <c r="J91" s="286">
        <v>1</v>
      </c>
      <c r="K91" s="286">
        <v>5</v>
      </c>
      <c r="L91" s="286"/>
      <c r="M91" s="286"/>
      <c r="N91" s="286">
        <v>1</v>
      </c>
      <c r="O91" s="286"/>
      <c r="P91" s="286">
        <v>1</v>
      </c>
      <c r="Q91" s="286">
        <v>1</v>
      </c>
      <c r="R91" s="286">
        <v>2</v>
      </c>
      <c r="S91" s="286">
        <v>1</v>
      </c>
      <c r="T91" s="286">
        <v>2</v>
      </c>
      <c r="U91" s="286">
        <v>2</v>
      </c>
      <c r="V91" s="286">
        <v>1</v>
      </c>
      <c r="W91" s="70">
        <f t="shared" si="2"/>
        <v>27</v>
      </c>
    </row>
    <row r="92" spans="1:23" ht="15.75" thickBot="1" x14ac:dyDescent="0.3">
      <c r="A92" s="62"/>
      <c r="B92" s="288" t="s">
        <v>6</v>
      </c>
      <c r="C92" s="342"/>
      <c r="D92" s="286"/>
      <c r="E92" s="286"/>
      <c r="F92" s="286"/>
      <c r="G92" s="286"/>
      <c r="H92" s="286"/>
      <c r="I92" s="286"/>
      <c r="J92" s="286"/>
      <c r="K92" s="286"/>
      <c r="L92" s="286"/>
      <c r="M92" s="286"/>
      <c r="N92" s="286"/>
      <c r="O92" s="286"/>
      <c r="P92" s="286"/>
      <c r="Q92" s="286"/>
      <c r="R92" s="286"/>
      <c r="S92" s="286"/>
      <c r="T92" s="286"/>
      <c r="U92" s="286"/>
      <c r="V92" s="286"/>
      <c r="W92" s="70">
        <f t="shared" si="2"/>
        <v>0</v>
      </c>
    </row>
    <row r="93" spans="1:23" ht="15.75" thickBot="1" x14ac:dyDescent="0.3">
      <c r="A93" s="62"/>
      <c r="B93" s="289" t="s">
        <v>83</v>
      </c>
      <c r="C93" s="342"/>
      <c r="D93" s="286"/>
      <c r="E93" s="286"/>
      <c r="F93" s="286"/>
      <c r="G93" s="286"/>
      <c r="H93" s="286"/>
      <c r="I93" s="286"/>
      <c r="J93" s="286"/>
      <c r="K93" s="286"/>
      <c r="L93" s="286"/>
      <c r="M93" s="286"/>
      <c r="N93" s="286"/>
      <c r="O93" s="286"/>
      <c r="P93" s="286"/>
      <c r="Q93" s="286"/>
      <c r="R93" s="286"/>
      <c r="S93" s="286"/>
      <c r="T93" s="286"/>
      <c r="U93" s="286"/>
      <c r="V93" s="286"/>
      <c r="W93" s="70">
        <f t="shared" si="2"/>
        <v>0</v>
      </c>
    </row>
    <row r="94" spans="1:23" ht="15.75" thickBot="1" x14ac:dyDescent="0.3">
      <c r="A94" s="62"/>
      <c r="B94" s="288" t="s">
        <v>8</v>
      </c>
      <c r="C94" s="342"/>
      <c r="D94" s="286"/>
      <c r="E94" s="286"/>
      <c r="F94" s="286"/>
      <c r="G94" s="286"/>
      <c r="H94" s="286"/>
      <c r="I94" s="286"/>
      <c r="J94" s="286"/>
      <c r="K94" s="286"/>
      <c r="L94" s="286"/>
      <c r="M94" s="286"/>
      <c r="N94" s="286"/>
      <c r="O94" s="286"/>
      <c r="P94" s="286"/>
      <c r="Q94" s="286"/>
      <c r="R94" s="286"/>
      <c r="S94" s="286"/>
      <c r="T94" s="286"/>
      <c r="U94" s="286"/>
      <c r="V94" s="286"/>
      <c r="W94" s="70">
        <f t="shared" si="2"/>
        <v>0</v>
      </c>
    </row>
    <row r="95" spans="1:23" ht="15.75" thickBot="1" x14ac:dyDescent="0.3">
      <c r="A95" s="62"/>
      <c r="B95" s="285" t="s">
        <v>3</v>
      </c>
      <c r="C95" s="342"/>
      <c r="D95" s="286">
        <v>1</v>
      </c>
      <c r="E95" s="286">
        <v>1</v>
      </c>
      <c r="F95" s="286">
        <v>1</v>
      </c>
      <c r="G95" s="286">
        <v>4</v>
      </c>
      <c r="H95" s="286">
        <v>4</v>
      </c>
      <c r="I95" s="286">
        <v>10</v>
      </c>
      <c r="J95" s="286">
        <v>4</v>
      </c>
      <c r="K95" s="286">
        <v>2</v>
      </c>
      <c r="L95" s="286">
        <v>1</v>
      </c>
      <c r="M95" s="286"/>
      <c r="N95" s="286">
        <v>3</v>
      </c>
      <c r="O95" s="286">
        <v>1</v>
      </c>
      <c r="P95" s="286">
        <v>2</v>
      </c>
      <c r="Q95" s="286">
        <v>2</v>
      </c>
      <c r="R95" s="286">
        <v>3</v>
      </c>
      <c r="S95" s="286">
        <v>2</v>
      </c>
      <c r="T95" s="286"/>
      <c r="U95" s="286">
        <v>3</v>
      </c>
      <c r="V95" s="286">
        <v>1</v>
      </c>
      <c r="W95" s="70">
        <f t="shared" si="2"/>
        <v>45</v>
      </c>
    </row>
    <row r="96" spans="1:23" ht="15.75" thickBot="1" x14ac:dyDescent="0.3">
      <c r="A96" s="62"/>
      <c r="B96" s="285" t="s">
        <v>4</v>
      </c>
      <c r="C96" s="342"/>
      <c r="D96" s="286"/>
      <c r="E96" s="286"/>
      <c r="F96" s="286"/>
      <c r="G96" s="286"/>
      <c r="H96" s="286"/>
      <c r="I96" s="286">
        <v>2</v>
      </c>
      <c r="J96" s="286">
        <v>2</v>
      </c>
      <c r="K96" s="286">
        <v>1</v>
      </c>
      <c r="L96" s="286">
        <v>2</v>
      </c>
      <c r="M96" s="286">
        <v>2</v>
      </c>
      <c r="N96" s="286">
        <v>3</v>
      </c>
      <c r="O96" s="286">
        <v>2</v>
      </c>
      <c r="P96" s="286">
        <v>6</v>
      </c>
      <c r="Q96" s="286">
        <v>5</v>
      </c>
      <c r="R96" s="286">
        <v>2</v>
      </c>
      <c r="S96" s="286">
        <v>2</v>
      </c>
      <c r="T96" s="286">
        <v>6</v>
      </c>
      <c r="U96" s="286">
        <v>4</v>
      </c>
      <c r="V96" s="286">
        <v>5</v>
      </c>
      <c r="W96" s="70">
        <f t="shared" si="2"/>
        <v>44</v>
      </c>
    </row>
    <row r="97" spans="1:46" ht="15" customHeight="1" thickBot="1" x14ac:dyDescent="0.3">
      <c r="A97" s="62"/>
      <c r="B97" s="288" t="s">
        <v>48</v>
      </c>
      <c r="C97" s="342"/>
      <c r="D97" s="286"/>
      <c r="E97" s="286"/>
      <c r="F97" s="286"/>
      <c r="G97" s="286"/>
      <c r="H97" s="286"/>
      <c r="I97" s="286"/>
      <c r="J97" s="286"/>
      <c r="K97" s="286"/>
      <c r="L97" s="286"/>
      <c r="M97" s="286"/>
      <c r="N97" s="286"/>
      <c r="O97" s="286"/>
      <c r="P97" s="286"/>
      <c r="Q97" s="286"/>
      <c r="R97" s="286"/>
      <c r="S97" s="286"/>
      <c r="T97" s="286"/>
      <c r="U97" s="286"/>
      <c r="V97" s="286"/>
      <c r="W97" s="70">
        <f t="shared" si="2"/>
        <v>0</v>
      </c>
    </row>
    <row r="98" spans="1:46" ht="15" customHeight="1" thickBot="1" x14ac:dyDescent="0.3">
      <c r="A98" s="62"/>
      <c r="B98" s="288" t="s">
        <v>17</v>
      </c>
      <c r="C98" s="343"/>
      <c r="D98" s="286"/>
      <c r="E98" s="286"/>
      <c r="F98" s="286"/>
      <c r="G98" s="286"/>
      <c r="H98" s="286"/>
      <c r="I98" s="286"/>
      <c r="J98" s="286"/>
      <c r="K98" s="286"/>
      <c r="L98" s="286"/>
      <c r="M98" s="286"/>
      <c r="N98" s="286"/>
      <c r="O98" s="286"/>
      <c r="P98" s="286"/>
      <c r="Q98" s="286"/>
      <c r="R98" s="286"/>
      <c r="S98" s="286"/>
      <c r="T98" s="286"/>
      <c r="U98" s="286"/>
      <c r="V98" s="286"/>
      <c r="W98" s="70">
        <f t="shared" si="2"/>
        <v>0</v>
      </c>
      <c r="Z98" s="1"/>
      <c r="AD98" s="1"/>
      <c r="AQ98" s="11"/>
      <c r="AT98" s="70"/>
    </row>
    <row r="99" spans="1:46" ht="15.75" customHeight="1" x14ac:dyDescent="0.25">
      <c r="A99" s="62"/>
      <c r="B99" s="291"/>
      <c r="C99" s="20">
        <v>0</v>
      </c>
      <c r="D99" s="234">
        <f t="shared" ref="D99:V99" si="3">SUM(D63:D98)</f>
        <v>4</v>
      </c>
      <c r="E99" s="234">
        <f t="shared" si="3"/>
        <v>6</v>
      </c>
      <c r="F99" s="234">
        <f t="shared" si="3"/>
        <v>6</v>
      </c>
      <c r="G99" s="234">
        <f t="shared" si="3"/>
        <v>15</v>
      </c>
      <c r="H99" s="234">
        <f t="shared" si="3"/>
        <v>46</v>
      </c>
      <c r="I99" s="234">
        <f t="shared" si="3"/>
        <v>305</v>
      </c>
      <c r="J99" s="234">
        <f t="shared" si="3"/>
        <v>667</v>
      </c>
      <c r="K99" s="234">
        <f t="shared" si="3"/>
        <v>729</v>
      </c>
      <c r="L99" s="234">
        <f t="shared" si="3"/>
        <v>2872</v>
      </c>
      <c r="M99" s="234">
        <f t="shared" si="3"/>
        <v>3391</v>
      </c>
      <c r="N99" s="234">
        <f t="shared" si="3"/>
        <v>966</v>
      </c>
      <c r="O99" s="234">
        <f t="shared" si="3"/>
        <v>1762</v>
      </c>
      <c r="P99" s="234">
        <f t="shared" si="3"/>
        <v>623</v>
      </c>
      <c r="Q99" s="234">
        <f t="shared" si="3"/>
        <v>944</v>
      </c>
      <c r="R99" s="234">
        <f t="shared" si="3"/>
        <v>695</v>
      </c>
      <c r="S99" s="234">
        <f t="shared" si="3"/>
        <v>540</v>
      </c>
      <c r="T99" s="234">
        <f t="shared" si="3"/>
        <v>642</v>
      </c>
      <c r="U99" s="234">
        <f t="shared" si="3"/>
        <v>281</v>
      </c>
      <c r="V99" s="234">
        <f t="shared" si="3"/>
        <v>164</v>
      </c>
      <c r="W99" s="11">
        <f>SUM(W63:W98)</f>
        <v>14658</v>
      </c>
      <c r="X99" s="234"/>
    </row>
    <row r="100" spans="1:46" ht="15" customHeight="1" x14ac:dyDescent="0.25">
      <c r="C100" s="62"/>
      <c r="D100" s="62"/>
      <c r="E100" s="62"/>
      <c r="F100" s="1"/>
      <c r="G100" s="1"/>
      <c r="W100" s="307">
        <f>SUM(D99:V99)</f>
        <v>14658</v>
      </c>
    </row>
    <row r="101" spans="1:46" ht="15" customHeight="1" x14ac:dyDescent="0.25">
      <c r="B101" s="140" t="s">
        <v>242</v>
      </c>
      <c r="C101" s="62"/>
      <c r="D101" s="62"/>
      <c r="E101" s="62"/>
      <c r="F101" s="1"/>
      <c r="G101" s="1"/>
    </row>
    <row r="102" spans="1:46" ht="15" customHeight="1" x14ac:dyDescent="0.25">
      <c r="B102" s="161" t="s">
        <v>162</v>
      </c>
      <c r="C102" s="62"/>
      <c r="D102" s="62"/>
      <c r="E102" s="62"/>
      <c r="F102" s="1"/>
      <c r="G102" s="1"/>
    </row>
    <row r="103" spans="1:46" ht="15" customHeight="1" x14ac:dyDescent="0.25">
      <c r="B103" s="161" t="s">
        <v>163</v>
      </c>
      <c r="C103" s="62"/>
      <c r="D103" s="62"/>
      <c r="E103" s="62"/>
      <c r="F103" s="1"/>
      <c r="G103" s="1"/>
    </row>
    <row r="104" spans="1:46" ht="15" customHeight="1" x14ac:dyDescent="0.25">
      <c r="B104" s="140" t="s">
        <v>257</v>
      </c>
      <c r="C104" s="62"/>
      <c r="D104" s="62"/>
      <c r="E104" s="62"/>
      <c r="F104" s="1"/>
      <c r="G104" s="1"/>
    </row>
    <row r="105" spans="1:46" ht="15" customHeight="1" x14ac:dyDescent="0.25">
      <c r="B105" s="140"/>
      <c r="C105" s="62"/>
      <c r="D105" s="62"/>
      <c r="E105" s="62"/>
      <c r="F105" s="1"/>
      <c r="G105" s="1"/>
    </row>
    <row r="106" spans="1:46" ht="15" customHeight="1" x14ac:dyDescent="0.25">
      <c r="B106" s="140" t="s">
        <v>256</v>
      </c>
      <c r="C106" s="62"/>
      <c r="D106" s="62"/>
      <c r="E106" s="62"/>
      <c r="F106" s="62"/>
      <c r="G106" s="62"/>
      <c r="H106" s="1"/>
      <c r="I106" s="1"/>
      <c r="J106" s="1"/>
    </row>
    <row r="107" spans="1:46" ht="15" customHeight="1" x14ac:dyDescent="0.25">
      <c r="B107" s="140" t="s">
        <v>257</v>
      </c>
      <c r="C107" s="62"/>
      <c r="D107" s="62"/>
      <c r="E107" s="62"/>
      <c r="F107" s="62"/>
      <c r="G107" s="62"/>
      <c r="H107" s="1"/>
      <c r="I107" s="1"/>
      <c r="J107" s="1"/>
    </row>
    <row r="108" spans="1:46" ht="15" customHeight="1" x14ac:dyDescent="0.25">
      <c r="B108" s="140" t="s">
        <v>258</v>
      </c>
      <c r="C108" s="62"/>
      <c r="D108" s="62"/>
      <c r="E108" s="62"/>
      <c r="F108" s="62"/>
      <c r="G108" s="62"/>
      <c r="H108" s="1"/>
      <c r="I108" s="1"/>
      <c r="J108" s="1"/>
    </row>
    <row r="109" spans="1:46" ht="15" customHeight="1" x14ac:dyDescent="0.25">
      <c r="C109" s="62"/>
      <c r="D109" s="62"/>
      <c r="E109" s="62"/>
      <c r="F109" s="62"/>
      <c r="G109" s="62"/>
      <c r="H109" s="1"/>
      <c r="I109" s="1"/>
      <c r="J109" s="1"/>
    </row>
    <row r="110" spans="1:46" ht="15" customHeight="1" x14ac:dyDescent="0.25"/>
    <row r="112" spans="1:46" x14ac:dyDescent="0.25">
      <c r="B112" s="1" t="s">
        <v>266</v>
      </c>
    </row>
    <row r="113" spans="2:39" x14ac:dyDescent="0.25">
      <c r="B113" s="1" t="s">
        <v>144</v>
      </c>
    </row>
    <row r="114" spans="2:39" x14ac:dyDescent="0.25">
      <c r="B114" t="s">
        <v>304</v>
      </c>
    </row>
    <row r="115" spans="2:39" x14ac:dyDescent="0.25">
      <c r="AM115" s="10"/>
    </row>
    <row r="116" spans="2:39" x14ac:dyDescent="0.25">
      <c r="B116" s="74"/>
      <c r="C116" s="1" t="s">
        <v>20</v>
      </c>
      <c r="H116" s="268" t="s">
        <v>21</v>
      </c>
      <c r="AL116" s="91"/>
    </row>
    <row r="117" spans="2:39" x14ac:dyDescent="0.25">
      <c r="B117" s="200" t="s">
        <v>19</v>
      </c>
      <c r="C117" s="72">
        <v>12</v>
      </c>
      <c r="D117" s="162">
        <v>17</v>
      </c>
      <c r="E117" s="162">
        <v>22</v>
      </c>
      <c r="F117" s="162">
        <v>27</v>
      </c>
      <c r="G117" s="162">
        <v>29</v>
      </c>
      <c r="H117" s="72">
        <v>2</v>
      </c>
      <c r="I117" s="204">
        <v>3</v>
      </c>
      <c r="J117" s="72">
        <v>5</v>
      </c>
      <c r="K117" s="162">
        <v>6</v>
      </c>
      <c r="L117" s="162">
        <v>7</v>
      </c>
      <c r="M117" s="162">
        <v>8</v>
      </c>
      <c r="N117" s="162">
        <v>9</v>
      </c>
      <c r="O117" s="162">
        <v>10</v>
      </c>
      <c r="P117" s="162">
        <v>11</v>
      </c>
      <c r="Q117" s="162">
        <v>12</v>
      </c>
      <c r="R117" s="162">
        <v>15</v>
      </c>
      <c r="S117" s="162">
        <v>16</v>
      </c>
      <c r="T117" s="162">
        <v>17</v>
      </c>
      <c r="U117" s="305">
        <v>20</v>
      </c>
      <c r="V117" s="305">
        <v>22</v>
      </c>
      <c r="W117" s="177" t="s">
        <v>24</v>
      </c>
      <c r="X117" s="62"/>
    </row>
    <row r="118" spans="2:39" ht="15.75" customHeight="1" x14ac:dyDescent="0.25">
      <c r="B118" s="271" t="s">
        <v>43</v>
      </c>
      <c r="C118" s="70"/>
      <c r="D118" s="70"/>
      <c r="E118" s="70"/>
      <c r="F118" s="70"/>
      <c r="G118" s="70"/>
      <c r="H118" s="70"/>
      <c r="I118" s="70"/>
      <c r="J118" s="70"/>
      <c r="K118" s="70"/>
      <c r="L118" s="70">
        <v>1</v>
      </c>
      <c r="M118" s="70">
        <v>1</v>
      </c>
      <c r="N118" s="70"/>
      <c r="O118" s="70"/>
      <c r="P118" s="70"/>
      <c r="Q118" s="70"/>
      <c r="R118" s="70"/>
      <c r="S118" s="70"/>
      <c r="T118" s="70"/>
      <c r="U118" s="70"/>
      <c r="V118" s="70"/>
      <c r="W118" s="70">
        <f>SUM(C118:V118)</f>
        <v>2</v>
      </c>
    </row>
    <row r="119" spans="2:39" x14ac:dyDescent="0.25">
      <c r="B119" s="74" t="s">
        <v>2</v>
      </c>
      <c r="C119" s="70"/>
      <c r="D119" s="70">
        <v>3</v>
      </c>
      <c r="E119" s="70">
        <v>1</v>
      </c>
      <c r="F119" s="70">
        <v>1</v>
      </c>
      <c r="G119" s="70">
        <v>3</v>
      </c>
      <c r="H119" s="70">
        <v>1</v>
      </c>
      <c r="I119" s="70">
        <v>1</v>
      </c>
      <c r="J119" s="70">
        <v>1</v>
      </c>
      <c r="K119" s="70"/>
      <c r="L119" s="70">
        <v>1</v>
      </c>
      <c r="M119" s="70"/>
      <c r="N119" s="70"/>
      <c r="O119" s="70">
        <v>1</v>
      </c>
      <c r="P119" s="70">
        <v>5</v>
      </c>
      <c r="Q119" s="70">
        <v>2</v>
      </c>
      <c r="R119" s="70">
        <v>2</v>
      </c>
      <c r="S119" s="70">
        <v>2</v>
      </c>
      <c r="T119" s="70"/>
      <c r="U119" s="70"/>
      <c r="V119" s="70"/>
      <c r="W119" s="70">
        <f t="shared" ref="W119:W153" si="4">SUM(C119:V119)</f>
        <v>24</v>
      </c>
    </row>
    <row r="120" spans="2:39" x14ac:dyDescent="0.25">
      <c r="B120" s="74" t="s">
        <v>90</v>
      </c>
      <c r="C120" s="70"/>
      <c r="D120" s="70"/>
      <c r="E120" s="70"/>
      <c r="F120" s="70"/>
      <c r="G120" s="70"/>
      <c r="H120" s="70"/>
      <c r="I120" s="70"/>
      <c r="J120" s="70"/>
      <c r="K120" s="70"/>
      <c r="L120" s="70"/>
      <c r="M120" s="70"/>
      <c r="N120" s="70"/>
      <c r="O120" s="70"/>
      <c r="P120" s="70">
        <v>1</v>
      </c>
      <c r="Q120" s="70"/>
      <c r="R120" s="70"/>
      <c r="S120" s="70"/>
      <c r="T120" s="70"/>
      <c r="U120" s="70">
        <v>1</v>
      </c>
      <c r="V120" s="70"/>
      <c r="W120" s="70">
        <f t="shared" si="4"/>
        <v>2</v>
      </c>
      <c r="X120" s="20"/>
    </row>
    <row r="121" spans="2:39" x14ac:dyDescent="0.25">
      <c r="B121" s="74" t="s">
        <v>41</v>
      </c>
      <c r="C121" s="70"/>
      <c r="D121" s="70"/>
      <c r="E121" s="70">
        <v>1</v>
      </c>
      <c r="F121" s="70"/>
      <c r="G121" s="70">
        <v>1</v>
      </c>
      <c r="H121" s="70"/>
      <c r="I121" s="70"/>
      <c r="J121" s="70"/>
      <c r="K121" s="70"/>
      <c r="L121" s="70"/>
      <c r="M121" s="70"/>
      <c r="N121" s="70"/>
      <c r="O121" s="70">
        <v>1</v>
      </c>
      <c r="P121" s="70">
        <v>8</v>
      </c>
      <c r="Q121" s="70"/>
      <c r="R121" s="70"/>
      <c r="S121" s="70"/>
      <c r="T121" s="70"/>
      <c r="U121" s="70"/>
      <c r="V121" s="70"/>
      <c r="W121" s="70">
        <f t="shared" si="4"/>
        <v>11</v>
      </c>
      <c r="X121" s="70"/>
    </row>
    <row r="122" spans="2:39" x14ac:dyDescent="0.25">
      <c r="B122" s="74" t="s">
        <v>136</v>
      </c>
      <c r="C122" s="70"/>
      <c r="D122" s="70"/>
      <c r="E122" s="70"/>
      <c r="F122" s="70"/>
      <c r="G122" s="70"/>
      <c r="H122" s="70"/>
      <c r="I122" s="70"/>
      <c r="J122" s="70"/>
      <c r="K122" s="70"/>
      <c r="L122" s="70"/>
      <c r="M122" s="70"/>
      <c r="N122" s="70"/>
      <c r="O122" s="70"/>
      <c r="P122" s="70"/>
      <c r="Q122" s="70"/>
      <c r="R122" s="70"/>
      <c r="S122" s="70"/>
      <c r="T122" s="70"/>
      <c r="U122" s="70"/>
      <c r="V122" s="70"/>
      <c r="W122" s="70">
        <f t="shared" si="4"/>
        <v>0</v>
      </c>
      <c r="X122" s="70"/>
    </row>
    <row r="123" spans="2:39" x14ac:dyDescent="0.25">
      <c r="B123" s="74" t="s">
        <v>1</v>
      </c>
      <c r="C123" s="70"/>
      <c r="D123" s="70"/>
      <c r="E123" s="70"/>
      <c r="F123" s="70"/>
      <c r="G123" s="70"/>
      <c r="H123" s="70"/>
      <c r="I123" s="70"/>
      <c r="J123" s="70"/>
      <c r="K123" s="70"/>
      <c r="L123" s="70"/>
      <c r="M123" s="70">
        <v>3</v>
      </c>
      <c r="N123" s="70">
        <v>1</v>
      </c>
      <c r="O123" s="70"/>
      <c r="P123" s="70">
        <v>3</v>
      </c>
      <c r="Q123" s="70">
        <v>1</v>
      </c>
      <c r="R123" s="70">
        <v>2</v>
      </c>
      <c r="S123" s="70">
        <v>2</v>
      </c>
      <c r="T123" s="70"/>
      <c r="U123" s="70">
        <v>1</v>
      </c>
      <c r="V123" s="70"/>
      <c r="W123" s="70">
        <f t="shared" si="4"/>
        <v>13</v>
      </c>
      <c r="X123" s="70"/>
    </row>
    <row r="124" spans="2:39" x14ac:dyDescent="0.25">
      <c r="B124" s="74" t="s">
        <v>81</v>
      </c>
      <c r="C124" s="70"/>
      <c r="D124" s="70"/>
      <c r="E124" s="70"/>
      <c r="F124" s="70"/>
      <c r="G124" s="70"/>
      <c r="H124" s="70"/>
      <c r="I124" s="70"/>
      <c r="J124" s="70"/>
      <c r="K124" s="70"/>
      <c r="L124" s="70"/>
      <c r="M124" s="70"/>
      <c r="N124" s="70"/>
      <c r="O124" s="70"/>
      <c r="P124" s="70"/>
      <c r="Q124" s="70"/>
      <c r="R124" s="70"/>
      <c r="S124" s="70"/>
      <c r="T124" s="70"/>
      <c r="U124" s="70"/>
      <c r="V124" s="70"/>
      <c r="W124" s="70">
        <f t="shared" si="4"/>
        <v>0</v>
      </c>
      <c r="X124" s="70"/>
    </row>
    <row r="125" spans="2:39" x14ac:dyDescent="0.25">
      <c r="B125" s="74" t="s">
        <v>7</v>
      </c>
      <c r="C125" s="70"/>
      <c r="D125" s="70"/>
      <c r="E125" s="70"/>
      <c r="F125" s="70">
        <v>2</v>
      </c>
      <c r="G125" s="70">
        <v>3</v>
      </c>
      <c r="H125" s="70">
        <v>1</v>
      </c>
      <c r="I125" s="70">
        <v>5</v>
      </c>
      <c r="J125" s="70">
        <v>4</v>
      </c>
      <c r="K125" s="70">
        <v>2</v>
      </c>
      <c r="L125" s="70"/>
      <c r="M125" s="70">
        <v>3</v>
      </c>
      <c r="N125" s="70">
        <v>1</v>
      </c>
      <c r="O125" s="70">
        <v>3</v>
      </c>
      <c r="P125" s="70">
        <v>1</v>
      </c>
      <c r="Q125" s="70">
        <v>36</v>
      </c>
      <c r="R125" s="70">
        <v>3</v>
      </c>
      <c r="S125" s="70"/>
      <c r="T125" s="70"/>
      <c r="U125" s="70">
        <v>2</v>
      </c>
      <c r="V125" s="70">
        <v>4</v>
      </c>
      <c r="W125" s="70">
        <f t="shared" si="4"/>
        <v>70</v>
      </c>
      <c r="X125" s="70"/>
    </row>
    <row r="126" spans="2:39" x14ac:dyDescent="0.25">
      <c r="B126" s="74" t="s">
        <v>50</v>
      </c>
      <c r="C126" s="70"/>
      <c r="D126" s="70"/>
      <c r="E126" s="70"/>
      <c r="F126" s="70"/>
      <c r="G126" s="70"/>
      <c r="H126" s="70"/>
      <c r="I126" s="70"/>
      <c r="J126" s="70"/>
      <c r="K126" s="70"/>
      <c r="L126" s="70"/>
      <c r="M126" s="70"/>
      <c r="N126" s="70"/>
      <c r="O126" s="70"/>
      <c r="P126" s="70"/>
      <c r="Q126" s="70">
        <v>2</v>
      </c>
      <c r="R126" s="70"/>
      <c r="S126" s="70">
        <v>1</v>
      </c>
      <c r="T126" s="70"/>
      <c r="U126" s="70"/>
      <c r="V126" s="70">
        <v>1</v>
      </c>
      <c r="W126" s="70">
        <f t="shared" si="4"/>
        <v>4</v>
      </c>
      <c r="X126" s="70"/>
    </row>
    <row r="127" spans="2:39" x14ac:dyDescent="0.25">
      <c r="B127" s="74" t="s">
        <v>51</v>
      </c>
      <c r="C127" s="70"/>
      <c r="D127" s="70"/>
      <c r="E127" s="70"/>
      <c r="F127" s="70"/>
      <c r="G127" s="70"/>
      <c r="H127" s="70">
        <v>1</v>
      </c>
      <c r="I127" s="70">
        <v>3</v>
      </c>
      <c r="J127" s="70">
        <v>5</v>
      </c>
      <c r="K127" s="70">
        <v>3</v>
      </c>
      <c r="L127" s="70"/>
      <c r="M127" s="70">
        <v>4</v>
      </c>
      <c r="N127" s="70">
        <v>11</v>
      </c>
      <c r="O127" s="70">
        <v>14</v>
      </c>
      <c r="P127" s="70">
        <v>4</v>
      </c>
      <c r="Q127" s="70">
        <v>4</v>
      </c>
      <c r="R127" s="70">
        <v>2</v>
      </c>
      <c r="S127" s="70">
        <v>1</v>
      </c>
      <c r="T127" s="70">
        <v>1</v>
      </c>
      <c r="U127" s="70">
        <v>3</v>
      </c>
      <c r="V127" s="70"/>
      <c r="W127" s="70">
        <f t="shared" si="4"/>
        <v>56</v>
      </c>
      <c r="X127" s="70"/>
    </row>
    <row r="128" spans="2:39" x14ac:dyDescent="0.25">
      <c r="B128" s="74" t="s">
        <v>42</v>
      </c>
      <c r="C128" s="70"/>
      <c r="D128" s="70"/>
      <c r="E128" s="70"/>
      <c r="F128" s="70"/>
      <c r="G128" s="70"/>
      <c r="H128" s="70"/>
      <c r="I128" s="70"/>
      <c r="J128" s="70"/>
      <c r="K128" s="70"/>
      <c r="L128" s="70"/>
      <c r="M128" s="70"/>
      <c r="N128" s="70">
        <v>1</v>
      </c>
      <c r="O128" s="70"/>
      <c r="P128" s="70"/>
      <c r="Q128" s="70"/>
      <c r="R128" s="70"/>
      <c r="S128" s="70"/>
      <c r="T128" s="70"/>
      <c r="U128" s="70"/>
      <c r="V128" s="70"/>
      <c r="W128" s="70">
        <f t="shared" si="4"/>
        <v>1</v>
      </c>
      <c r="X128" s="70"/>
    </row>
    <row r="129" spans="2:25" x14ac:dyDescent="0.25">
      <c r="B129" s="74" t="s">
        <v>201</v>
      </c>
      <c r="C129" s="70"/>
      <c r="D129" s="70"/>
      <c r="E129" s="70"/>
      <c r="F129" s="70"/>
      <c r="G129" s="70"/>
      <c r="H129" s="70"/>
      <c r="I129" s="70"/>
      <c r="J129" s="70"/>
      <c r="K129" s="70"/>
      <c r="L129" s="70"/>
      <c r="M129" s="70"/>
      <c r="N129" s="70"/>
      <c r="O129" s="70"/>
      <c r="P129" s="70"/>
      <c r="Q129" s="70"/>
      <c r="R129" s="70"/>
      <c r="S129" s="70"/>
      <c r="T129" s="70"/>
      <c r="U129" s="70"/>
      <c r="V129" s="70"/>
      <c r="W129" s="70">
        <f t="shared" si="4"/>
        <v>0</v>
      </c>
      <c r="X129" s="70"/>
    </row>
    <row r="130" spans="2:25" x14ac:dyDescent="0.25">
      <c r="B130" s="74" t="s">
        <v>44</v>
      </c>
      <c r="C130" s="70"/>
      <c r="D130" s="70"/>
      <c r="E130" s="70"/>
      <c r="F130" s="70"/>
      <c r="G130" s="70">
        <v>1</v>
      </c>
      <c r="H130" s="70"/>
      <c r="I130" s="70"/>
      <c r="J130" s="70"/>
      <c r="K130" s="70"/>
      <c r="L130" s="70"/>
      <c r="M130" s="70"/>
      <c r="N130" s="70"/>
      <c r="O130" s="70"/>
      <c r="P130" s="70"/>
      <c r="Q130" s="70"/>
      <c r="R130" s="70"/>
      <c r="S130" s="70"/>
      <c r="T130" s="70"/>
      <c r="U130" s="70"/>
      <c r="V130" s="70">
        <v>2</v>
      </c>
      <c r="W130" s="70">
        <f t="shared" si="4"/>
        <v>3</v>
      </c>
      <c r="X130" s="70"/>
    </row>
    <row r="131" spans="2:25" x14ac:dyDescent="0.25">
      <c r="B131" s="74" t="s">
        <v>10</v>
      </c>
      <c r="C131" s="70"/>
      <c r="D131" s="70"/>
      <c r="E131" s="70"/>
      <c r="F131" s="70"/>
      <c r="G131" s="70">
        <v>1</v>
      </c>
      <c r="H131" s="70"/>
      <c r="I131" s="70"/>
      <c r="J131" s="70"/>
      <c r="K131" s="70"/>
      <c r="L131" s="70"/>
      <c r="M131" s="70"/>
      <c r="N131" s="70"/>
      <c r="O131" s="70">
        <v>1</v>
      </c>
      <c r="P131" s="70"/>
      <c r="Q131" s="70"/>
      <c r="R131" s="70"/>
      <c r="S131" s="70"/>
      <c r="T131" s="70"/>
      <c r="U131" s="70"/>
      <c r="V131" s="70"/>
      <c r="W131" s="70">
        <f t="shared" si="4"/>
        <v>2</v>
      </c>
      <c r="X131" s="70"/>
    </row>
    <row r="132" spans="2:25" x14ac:dyDescent="0.25">
      <c r="B132" s="74" t="s">
        <v>53</v>
      </c>
      <c r="C132" s="70"/>
      <c r="D132" s="70"/>
      <c r="E132" s="70"/>
      <c r="F132" s="70"/>
      <c r="G132" s="70"/>
      <c r="H132" s="70"/>
      <c r="I132" s="70">
        <v>1</v>
      </c>
      <c r="J132" s="70">
        <v>1</v>
      </c>
      <c r="K132" s="70"/>
      <c r="L132" s="70"/>
      <c r="M132" s="70">
        <v>2</v>
      </c>
      <c r="N132" s="70"/>
      <c r="O132" s="70"/>
      <c r="P132" s="70"/>
      <c r="Q132" s="70"/>
      <c r="R132" s="70"/>
      <c r="S132" s="70"/>
      <c r="T132" s="70"/>
      <c r="U132" s="70"/>
      <c r="V132" s="70"/>
      <c r="W132" s="70">
        <f t="shared" si="4"/>
        <v>4</v>
      </c>
      <c r="X132" s="70"/>
    </row>
    <row r="133" spans="2:25" x14ac:dyDescent="0.25">
      <c r="B133" s="74" t="s">
        <v>9</v>
      </c>
      <c r="C133" s="70"/>
      <c r="D133" s="70"/>
      <c r="E133" s="70"/>
      <c r="F133" s="70"/>
      <c r="G133" s="70"/>
      <c r="H133" s="70"/>
      <c r="I133" s="70"/>
      <c r="J133" s="70"/>
      <c r="K133" s="70"/>
      <c r="L133" s="70"/>
      <c r="M133" s="70"/>
      <c r="N133" s="70"/>
      <c r="O133" s="70"/>
      <c r="P133" s="70"/>
      <c r="Q133" s="70"/>
      <c r="R133" s="70"/>
      <c r="S133" s="70"/>
      <c r="T133" s="70"/>
      <c r="U133" s="70">
        <v>4</v>
      </c>
      <c r="V133" s="70">
        <v>5</v>
      </c>
      <c r="W133" s="70">
        <f t="shared" si="4"/>
        <v>9</v>
      </c>
      <c r="X133" s="70"/>
    </row>
    <row r="134" spans="2:25" x14ac:dyDescent="0.25">
      <c r="B134" s="74" t="s">
        <v>46</v>
      </c>
      <c r="C134" s="70"/>
      <c r="D134" s="70"/>
      <c r="E134" s="70"/>
      <c r="F134" s="70"/>
      <c r="G134" s="70"/>
      <c r="H134" s="70"/>
      <c r="I134" s="70"/>
      <c r="J134" s="70"/>
      <c r="K134" s="70"/>
      <c r="L134" s="70"/>
      <c r="M134" s="70"/>
      <c r="N134" s="70"/>
      <c r="O134" s="70"/>
      <c r="P134" s="70"/>
      <c r="Q134" s="70"/>
      <c r="R134" s="70"/>
      <c r="S134" s="70"/>
      <c r="T134" s="70"/>
      <c r="U134" s="70"/>
      <c r="V134" s="70"/>
      <c r="W134" s="70">
        <f t="shared" si="4"/>
        <v>0</v>
      </c>
      <c r="X134" s="70"/>
    </row>
    <row r="135" spans="2:25" x14ac:dyDescent="0.25">
      <c r="B135" s="74" t="s">
        <v>14</v>
      </c>
      <c r="C135" s="70"/>
      <c r="D135" s="70"/>
      <c r="E135" s="70">
        <v>1</v>
      </c>
      <c r="F135" s="70"/>
      <c r="G135" s="70"/>
      <c r="H135" s="70">
        <v>3</v>
      </c>
      <c r="I135" s="70">
        <v>160</v>
      </c>
      <c r="J135" s="70">
        <v>150</v>
      </c>
      <c r="K135" s="70">
        <v>275</v>
      </c>
      <c r="L135" s="70">
        <v>700</v>
      </c>
      <c r="M135" s="70">
        <v>800</v>
      </c>
      <c r="N135" s="70">
        <v>600</v>
      </c>
      <c r="O135" s="70">
        <v>1000</v>
      </c>
      <c r="P135" s="70">
        <v>350</v>
      </c>
      <c r="Q135" s="70">
        <v>350</v>
      </c>
      <c r="R135" s="70">
        <v>100</v>
      </c>
      <c r="S135" s="70">
        <v>50</v>
      </c>
      <c r="T135" s="250">
        <v>40</v>
      </c>
      <c r="U135" s="273">
        <v>20</v>
      </c>
      <c r="V135" s="260">
        <v>3</v>
      </c>
      <c r="W135" s="70">
        <f t="shared" si="4"/>
        <v>4602</v>
      </c>
      <c r="X135" s="70"/>
    </row>
    <row r="136" spans="2:25" x14ac:dyDescent="0.25">
      <c r="B136" s="74" t="s">
        <v>40</v>
      </c>
      <c r="C136" s="70"/>
      <c r="D136" s="70"/>
      <c r="E136" s="70"/>
      <c r="F136" s="70"/>
      <c r="G136" s="70"/>
      <c r="H136" s="70"/>
      <c r="I136" s="70"/>
      <c r="J136" s="70"/>
      <c r="K136" s="70"/>
      <c r="L136" s="70"/>
      <c r="M136" s="70"/>
      <c r="N136" s="70"/>
      <c r="O136" s="70"/>
      <c r="P136" s="70"/>
      <c r="Q136" s="70"/>
      <c r="R136" s="70"/>
      <c r="S136" s="70"/>
      <c r="T136" s="70"/>
      <c r="U136" s="70"/>
      <c r="V136" s="70"/>
      <c r="W136" s="70">
        <f t="shared" si="4"/>
        <v>0</v>
      </c>
      <c r="X136" s="70"/>
    </row>
    <row r="137" spans="2:25" x14ac:dyDescent="0.25">
      <c r="B137" s="74" t="s">
        <v>52</v>
      </c>
      <c r="C137" s="70"/>
      <c r="D137" s="70"/>
      <c r="E137" s="70"/>
      <c r="F137" s="70"/>
      <c r="G137" s="70"/>
      <c r="H137" s="70"/>
      <c r="I137" s="70"/>
      <c r="J137" s="70"/>
      <c r="K137" s="70"/>
      <c r="L137" s="70"/>
      <c r="M137" s="70"/>
      <c r="N137" s="70"/>
      <c r="O137" s="70"/>
      <c r="P137" s="70"/>
      <c r="Q137" s="70"/>
      <c r="R137" s="70"/>
      <c r="S137" s="70"/>
      <c r="T137" s="70"/>
      <c r="U137" s="70"/>
      <c r="V137" s="70"/>
      <c r="W137" s="70">
        <f t="shared" si="4"/>
        <v>0</v>
      </c>
      <c r="X137" s="70"/>
      <c r="Y137" s="62"/>
    </row>
    <row r="138" spans="2:25" x14ac:dyDescent="0.25">
      <c r="B138" s="74" t="s">
        <v>12</v>
      </c>
      <c r="C138" s="70"/>
      <c r="D138" s="70"/>
      <c r="E138" s="70"/>
      <c r="F138" s="70"/>
      <c r="G138" s="70"/>
      <c r="H138" s="70"/>
      <c r="I138" s="70"/>
      <c r="J138" s="70"/>
      <c r="K138" s="70">
        <v>1</v>
      </c>
      <c r="L138" s="70"/>
      <c r="M138" s="70">
        <v>1</v>
      </c>
      <c r="N138" s="70"/>
      <c r="O138" s="70"/>
      <c r="P138" s="70"/>
      <c r="Q138" s="70"/>
      <c r="R138" s="70">
        <v>1</v>
      </c>
      <c r="S138" s="70">
        <v>3</v>
      </c>
      <c r="T138" s="70"/>
      <c r="U138" s="70">
        <v>2</v>
      </c>
      <c r="V138" s="70"/>
      <c r="W138" s="70">
        <f t="shared" si="4"/>
        <v>8</v>
      </c>
      <c r="X138" s="70"/>
      <c r="Y138" s="62"/>
    </row>
    <row r="139" spans="2:25" x14ac:dyDescent="0.25">
      <c r="B139" s="74" t="s">
        <v>13</v>
      </c>
      <c r="C139" s="70"/>
      <c r="D139" s="70"/>
      <c r="E139" s="70"/>
      <c r="F139" s="70"/>
      <c r="G139" s="70"/>
      <c r="H139" s="70"/>
      <c r="I139" s="70"/>
      <c r="J139" s="70"/>
      <c r="K139" s="70"/>
      <c r="L139" s="70"/>
      <c r="M139" s="70"/>
      <c r="N139" s="70"/>
      <c r="O139" s="70">
        <v>4</v>
      </c>
      <c r="P139" s="70">
        <v>7</v>
      </c>
      <c r="Q139" s="70">
        <v>30</v>
      </c>
      <c r="R139" s="70"/>
      <c r="S139" s="70">
        <v>15</v>
      </c>
      <c r="T139" s="70">
        <v>1</v>
      </c>
      <c r="U139" s="70">
        <v>8</v>
      </c>
      <c r="V139" s="70"/>
      <c r="W139" s="70">
        <f t="shared" si="4"/>
        <v>65</v>
      </c>
      <c r="X139" s="70"/>
      <c r="Y139" s="62"/>
    </row>
    <row r="140" spans="2:25" x14ac:dyDescent="0.25">
      <c r="B140" s="74" t="s">
        <v>32</v>
      </c>
      <c r="C140" s="70"/>
      <c r="D140" s="70"/>
      <c r="E140" s="70"/>
      <c r="F140" s="70"/>
      <c r="G140" s="70"/>
      <c r="H140" s="70"/>
      <c r="I140" s="70"/>
      <c r="J140" s="70"/>
      <c r="K140" s="70"/>
      <c r="L140" s="70"/>
      <c r="M140" s="70"/>
      <c r="N140" s="70"/>
      <c r="O140" s="70"/>
      <c r="P140" s="70"/>
      <c r="Q140" s="70">
        <v>1</v>
      </c>
      <c r="R140" s="70">
        <v>15</v>
      </c>
      <c r="S140" s="70">
        <v>25</v>
      </c>
      <c r="T140" s="70">
        <v>20</v>
      </c>
      <c r="U140" s="70">
        <v>1</v>
      </c>
      <c r="V140" s="70">
        <v>2</v>
      </c>
      <c r="W140" s="70">
        <f t="shared" si="4"/>
        <v>64</v>
      </c>
      <c r="X140" s="70"/>
      <c r="Y140" s="62"/>
    </row>
    <row r="141" spans="2:25" x14ac:dyDescent="0.25">
      <c r="B141" s="74" t="s">
        <v>11</v>
      </c>
      <c r="C141" s="70"/>
      <c r="D141" s="70"/>
      <c r="E141" s="70"/>
      <c r="F141" s="70"/>
      <c r="G141" s="70"/>
      <c r="H141" s="70">
        <v>9</v>
      </c>
      <c r="I141" s="70">
        <v>110</v>
      </c>
      <c r="J141" s="70">
        <v>450</v>
      </c>
      <c r="K141" s="70">
        <v>375</v>
      </c>
      <c r="L141" s="70">
        <v>2100</v>
      </c>
      <c r="M141" s="70">
        <v>2400</v>
      </c>
      <c r="N141" s="70">
        <v>250</v>
      </c>
      <c r="O141" s="70">
        <v>600</v>
      </c>
      <c r="P141" s="70">
        <v>130</v>
      </c>
      <c r="Q141" s="70">
        <v>350</v>
      </c>
      <c r="R141" s="70">
        <v>450</v>
      </c>
      <c r="S141" s="70">
        <v>320</v>
      </c>
      <c r="T141" s="70">
        <v>450</v>
      </c>
      <c r="U141" s="70">
        <v>110</v>
      </c>
      <c r="V141" s="70">
        <v>52</v>
      </c>
      <c r="W141" s="70">
        <f t="shared" si="4"/>
        <v>8156</v>
      </c>
      <c r="X141" s="70"/>
      <c r="Y141" s="62"/>
    </row>
    <row r="142" spans="2:25" x14ac:dyDescent="0.25">
      <c r="B142" s="74" t="s">
        <v>255</v>
      </c>
      <c r="C142" s="70"/>
      <c r="D142" s="70"/>
      <c r="E142" s="70"/>
      <c r="F142" s="70"/>
      <c r="G142" s="70"/>
      <c r="H142" s="70"/>
      <c r="I142" s="70"/>
      <c r="J142" s="70"/>
      <c r="K142" s="70"/>
      <c r="L142" s="70"/>
      <c r="M142" s="70"/>
      <c r="N142" s="70"/>
      <c r="O142" s="70"/>
      <c r="P142" s="70"/>
      <c r="Q142" s="70"/>
      <c r="R142" s="70"/>
      <c r="S142" s="70"/>
      <c r="T142" s="70"/>
      <c r="U142" s="70"/>
      <c r="V142" s="70"/>
      <c r="W142" s="70">
        <f t="shared" si="4"/>
        <v>0</v>
      </c>
      <c r="X142" s="70"/>
      <c r="Y142" s="62"/>
    </row>
    <row r="143" spans="2:25" x14ac:dyDescent="0.25">
      <c r="B143" s="74" t="s">
        <v>15</v>
      </c>
      <c r="C143" s="70"/>
      <c r="D143" s="70"/>
      <c r="E143" s="70"/>
      <c r="F143" s="70"/>
      <c r="G143" s="70"/>
      <c r="H143" s="70">
        <v>25</v>
      </c>
      <c r="I143" s="70">
        <v>3</v>
      </c>
      <c r="J143" s="70">
        <v>49</v>
      </c>
      <c r="K143" s="70">
        <v>65</v>
      </c>
      <c r="L143" s="70">
        <v>67</v>
      </c>
      <c r="M143" s="70">
        <v>175</v>
      </c>
      <c r="N143" s="70">
        <v>95</v>
      </c>
      <c r="O143" s="70">
        <v>135</v>
      </c>
      <c r="P143" s="70">
        <v>105</v>
      </c>
      <c r="Q143" s="70">
        <v>110</v>
      </c>
      <c r="R143" s="70">
        <v>105</v>
      </c>
      <c r="S143" s="70">
        <v>110</v>
      </c>
      <c r="T143" s="70">
        <v>120</v>
      </c>
      <c r="U143" s="70">
        <v>120</v>
      </c>
      <c r="V143" s="70">
        <v>88</v>
      </c>
      <c r="W143" s="70">
        <f t="shared" si="4"/>
        <v>1372</v>
      </c>
      <c r="X143" s="70"/>
      <c r="Y143" s="62"/>
    </row>
    <row r="144" spans="2:25" x14ac:dyDescent="0.25">
      <c r="B144" s="74" t="s">
        <v>54</v>
      </c>
      <c r="C144" s="70"/>
      <c r="D144" s="70"/>
      <c r="E144" s="70"/>
      <c r="F144" s="70"/>
      <c r="G144" s="70"/>
      <c r="H144" s="70"/>
      <c r="I144" s="70">
        <v>8</v>
      </c>
      <c r="J144" s="70"/>
      <c r="K144" s="70"/>
      <c r="L144" s="70"/>
      <c r="M144" s="70"/>
      <c r="N144" s="70"/>
      <c r="O144" s="70"/>
      <c r="P144" s="70"/>
      <c r="Q144" s="70">
        <v>50</v>
      </c>
      <c r="R144" s="70">
        <v>8</v>
      </c>
      <c r="S144" s="70">
        <v>6</v>
      </c>
      <c r="T144" s="70">
        <v>2</v>
      </c>
      <c r="U144" s="70"/>
      <c r="V144" s="70"/>
      <c r="W144" s="70">
        <f t="shared" si="4"/>
        <v>74</v>
      </c>
      <c r="X144" s="70"/>
      <c r="Y144" s="62"/>
    </row>
    <row r="145" spans="2:38" x14ac:dyDescent="0.25">
      <c r="B145" s="74" t="s">
        <v>47</v>
      </c>
      <c r="C145" s="70"/>
      <c r="D145" s="70"/>
      <c r="E145" s="70"/>
      <c r="F145" s="70"/>
      <c r="G145" s="70"/>
      <c r="H145" s="70"/>
      <c r="I145" s="70"/>
      <c r="J145" s="70"/>
      <c r="K145" s="70"/>
      <c r="L145" s="70"/>
      <c r="M145" s="70"/>
      <c r="N145" s="70"/>
      <c r="O145" s="70"/>
      <c r="P145" s="70"/>
      <c r="Q145" s="70"/>
      <c r="R145" s="70"/>
      <c r="S145" s="70"/>
      <c r="T145" s="70"/>
      <c r="U145" s="70"/>
      <c r="V145" s="70"/>
      <c r="W145" s="70">
        <f t="shared" si="4"/>
        <v>0</v>
      </c>
      <c r="X145" s="70"/>
      <c r="Y145" s="62"/>
    </row>
    <row r="146" spans="2:38" x14ac:dyDescent="0.25">
      <c r="B146" s="74" t="s">
        <v>16</v>
      </c>
      <c r="C146" s="70"/>
      <c r="D146" s="70"/>
      <c r="E146" s="70">
        <v>2</v>
      </c>
      <c r="F146" s="70">
        <v>2</v>
      </c>
      <c r="G146" s="70">
        <v>2</v>
      </c>
      <c r="H146" s="70">
        <v>2</v>
      </c>
      <c r="I146" s="70">
        <v>2</v>
      </c>
      <c r="J146" s="70">
        <v>1</v>
      </c>
      <c r="K146" s="70">
        <v>5</v>
      </c>
      <c r="L146" s="70"/>
      <c r="M146" s="70"/>
      <c r="N146" s="70">
        <v>1</v>
      </c>
      <c r="O146" s="70"/>
      <c r="P146" s="70">
        <v>1</v>
      </c>
      <c r="Q146" s="70">
        <v>1</v>
      </c>
      <c r="R146" s="70">
        <v>2</v>
      </c>
      <c r="S146" s="70">
        <v>1</v>
      </c>
      <c r="T146" s="70">
        <v>2</v>
      </c>
      <c r="U146" s="70">
        <v>2</v>
      </c>
      <c r="V146" s="70">
        <v>1</v>
      </c>
      <c r="W146" s="70">
        <f t="shared" si="4"/>
        <v>27</v>
      </c>
      <c r="X146" s="70"/>
    </row>
    <row r="147" spans="2:38" x14ac:dyDescent="0.25">
      <c r="B147" s="74" t="s">
        <v>6</v>
      </c>
      <c r="C147" s="70"/>
      <c r="D147" s="70"/>
      <c r="E147" s="70"/>
      <c r="F147" s="70"/>
      <c r="G147" s="70"/>
      <c r="H147" s="70"/>
      <c r="I147" s="70"/>
      <c r="J147" s="70"/>
      <c r="K147" s="70"/>
      <c r="L147" s="70"/>
      <c r="M147" s="70"/>
      <c r="N147" s="70"/>
      <c r="O147" s="70"/>
      <c r="P147" s="70"/>
      <c r="Q147" s="70"/>
      <c r="R147" s="70"/>
      <c r="S147" s="70"/>
      <c r="T147" s="70"/>
      <c r="U147" s="70"/>
      <c r="V147" s="70"/>
      <c r="W147" s="70">
        <f t="shared" si="4"/>
        <v>0</v>
      </c>
      <c r="X147" s="70"/>
    </row>
    <row r="148" spans="2:38" x14ac:dyDescent="0.25">
      <c r="B148" s="74" t="s">
        <v>83</v>
      </c>
      <c r="C148" s="70"/>
      <c r="D148" s="70"/>
      <c r="E148" s="70"/>
      <c r="F148" s="70"/>
      <c r="G148" s="70"/>
      <c r="H148" s="70"/>
      <c r="I148" s="70"/>
      <c r="J148" s="70"/>
      <c r="K148" s="70"/>
      <c r="L148" s="70"/>
      <c r="M148" s="70"/>
      <c r="N148" s="70"/>
      <c r="O148" s="70"/>
      <c r="P148" s="70"/>
      <c r="Q148" s="70"/>
      <c r="R148" s="70"/>
      <c r="S148" s="70"/>
      <c r="T148" s="70"/>
      <c r="U148" s="70"/>
      <c r="V148" s="70"/>
      <c r="W148" s="70">
        <f t="shared" si="4"/>
        <v>0</v>
      </c>
      <c r="X148" s="70"/>
    </row>
    <row r="149" spans="2:38" x14ac:dyDescent="0.25">
      <c r="B149" s="74" t="s">
        <v>8</v>
      </c>
      <c r="C149" s="70"/>
      <c r="D149" s="70"/>
      <c r="E149" s="70"/>
      <c r="F149" s="70"/>
      <c r="G149" s="70"/>
      <c r="H149" s="70"/>
      <c r="I149" s="70"/>
      <c r="J149" s="70"/>
      <c r="K149" s="70"/>
      <c r="L149" s="70"/>
      <c r="M149" s="70"/>
      <c r="N149" s="70"/>
      <c r="O149" s="70"/>
      <c r="P149" s="70"/>
      <c r="Q149" s="70"/>
      <c r="R149" s="70"/>
      <c r="S149" s="70"/>
      <c r="T149" s="70"/>
      <c r="U149" s="70"/>
      <c r="V149" s="70"/>
      <c r="W149" s="70">
        <f t="shared" si="4"/>
        <v>0</v>
      </c>
      <c r="X149" s="70"/>
    </row>
    <row r="150" spans="2:38" x14ac:dyDescent="0.25">
      <c r="B150" s="74" t="s">
        <v>3</v>
      </c>
      <c r="C150" s="70"/>
      <c r="D150" s="70">
        <v>1</v>
      </c>
      <c r="E150" s="70">
        <v>1</v>
      </c>
      <c r="F150" s="70">
        <v>1</v>
      </c>
      <c r="G150" s="70">
        <v>4</v>
      </c>
      <c r="H150" s="70">
        <v>4</v>
      </c>
      <c r="I150" s="70">
        <v>10</v>
      </c>
      <c r="J150" s="70">
        <v>4</v>
      </c>
      <c r="K150" s="70">
        <v>2</v>
      </c>
      <c r="L150" s="70">
        <v>1</v>
      </c>
      <c r="M150" s="70"/>
      <c r="N150" s="70">
        <v>3</v>
      </c>
      <c r="O150" s="70">
        <v>1</v>
      </c>
      <c r="P150" s="70">
        <v>2</v>
      </c>
      <c r="Q150" s="70">
        <v>2</v>
      </c>
      <c r="R150" s="70">
        <v>3</v>
      </c>
      <c r="S150" s="70">
        <v>2</v>
      </c>
      <c r="T150" s="70"/>
      <c r="U150" s="70">
        <v>3</v>
      </c>
      <c r="V150" s="70">
        <v>1</v>
      </c>
      <c r="W150" s="70">
        <f t="shared" si="4"/>
        <v>45</v>
      </c>
      <c r="X150" s="70"/>
      <c r="AL150" s="11"/>
    </row>
    <row r="151" spans="2:38" x14ac:dyDescent="0.25">
      <c r="B151" s="74" t="s">
        <v>4</v>
      </c>
      <c r="C151" s="70"/>
      <c r="D151" s="70"/>
      <c r="E151" s="70"/>
      <c r="F151" s="70"/>
      <c r="G151" s="70"/>
      <c r="H151" s="70"/>
      <c r="I151" s="70">
        <v>2</v>
      </c>
      <c r="J151" s="70">
        <v>2</v>
      </c>
      <c r="K151" s="70">
        <v>1</v>
      </c>
      <c r="L151" s="70">
        <v>2</v>
      </c>
      <c r="M151" s="70">
        <v>2</v>
      </c>
      <c r="N151" s="70">
        <v>3</v>
      </c>
      <c r="O151" s="70">
        <v>2</v>
      </c>
      <c r="P151" s="70">
        <v>6</v>
      </c>
      <c r="Q151" s="70">
        <v>5</v>
      </c>
      <c r="R151" s="70">
        <v>2</v>
      </c>
      <c r="S151" s="70">
        <v>2</v>
      </c>
      <c r="T151" s="70">
        <v>6</v>
      </c>
      <c r="U151" s="70">
        <v>4</v>
      </c>
      <c r="V151" s="70">
        <v>5</v>
      </c>
      <c r="W151" s="70">
        <f t="shared" si="4"/>
        <v>44</v>
      </c>
      <c r="X151" s="70"/>
    </row>
    <row r="152" spans="2:38" x14ac:dyDescent="0.25">
      <c r="B152" s="74" t="s">
        <v>48</v>
      </c>
      <c r="C152" s="70"/>
      <c r="D152" s="70"/>
      <c r="E152" s="70"/>
      <c r="F152" s="70"/>
      <c r="G152" s="70"/>
      <c r="H152" s="70"/>
      <c r="I152" s="70"/>
      <c r="J152" s="70"/>
      <c r="K152" s="70"/>
      <c r="L152" s="70"/>
      <c r="M152" s="70"/>
      <c r="N152" s="70"/>
      <c r="O152" s="70"/>
      <c r="P152" s="70"/>
      <c r="Q152" s="70"/>
      <c r="R152" s="70"/>
      <c r="S152" s="70"/>
      <c r="T152" s="70"/>
      <c r="U152" s="70"/>
      <c r="V152" s="70"/>
      <c r="W152" s="70">
        <f t="shared" si="4"/>
        <v>0</v>
      </c>
      <c r="X152" s="70"/>
    </row>
    <row r="153" spans="2:38" x14ac:dyDescent="0.25">
      <c r="B153" s="74" t="s">
        <v>17</v>
      </c>
      <c r="C153" s="70"/>
      <c r="D153" s="70"/>
      <c r="E153" s="70"/>
      <c r="F153" s="70"/>
      <c r="G153" s="70"/>
      <c r="H153" s="70"/>
      <c r="I153" s="70"/>
      <c r="J153" s="70"/>
      <c r="K153" s="70"/>
      <c r="L153" s="70"/>
      <c r="M153" s="70"/>
      <c r="N153" s="70"/>
      <c r="O153" s="70"/>
      <c r="P153" s="70"/>
      <c r="Q153" s="70"/>
      <c r="R153" s="70"/>
      <c r="S153" s="70"/>
      <c r="T153" s="70"/>
      <c r="U153" s="70"/>
      <c r="V153" s="70"/>
      <c r="W153" s="70">
        <f t="shared" si="4"/>
        <v>0</v>
      </c>
      <c r="X153" s="70"/>
    </row>
    <row r="154" spans="2:38" x14ac:dyDescent="0.25">
      <c r="B154" s="272" t="s">
        <v>135</v>
      </c>
      <c r="C154" s="270" t="e">
        <f>SUM(#REF!)</f>
        <v>#REF!</v>
      </c>
      <c r="D154" s="270">
        <f>SUM(D118:D153)</f>
        <v>4</v>
      </c>
      <c r="E154" s="270">
        <f t="shared" ref="E154:V154" si="5">SUM(E118:E153)</f>
        <v>6</v>
      </c>
      <c r="F154" s="270">
        <f t="shared" si="5"/>
        <v>6</v>
      </c>
      <c r="G154" s="270">
        <f t="shared" si="5"/>
        <v>15</v>
      </c>
      <c r="H154" s="270">
        <f t="shared" si="5"/>
        <v>46</v>
      </c>
      <c r="I154" s="270">
        <f t="shared" si="5"/>
        <v>305</v>
      </c>
      <c r="J154" s="270">
        <f t="shared" si="5"/>
        <v>667</v>
      </c>
      <c r="K154" s="270">
        <f t="shared" si="5"/>
        <v>729</v>
      </c>
      <c r="L154" s="270">
        <f t="shared" si="5"/>
        <v>2872</v>
      </c>
      <c r="M154" s="270">
        <f t="shared" si="5"/>
        <v>3391</v>
      </c>
      <c r="N154" s="270">
        <f t="shared" si="5"/>
        <v>966</v>
      </c>
      <c r="O154" s="270">
        <f t="shared" si="5"/>
        <v>1762</v>
      </c>
      <c r="P154" s="270">
        <f t="shared" si="5"/>
        <v>623</v>
      </c>
      <c r="Q154" s="270">
        <f t="shared" si="5"/>
        <v>944</v>
      </c>
      <c r="R154" s="270">
        <f t="shared" si="5"/>
        <v>695</v>
      </c>
      <c r="S154" s="270">
        <f t="shared" si="5"/>
        <v>540</v>
      </c>
      <c r="T154" s="270">
        <f t="shared" si="5"/>
        <v>642</v>
      </c>
      <c r="U154" s="270">
        <f t="shared" si="5"/>
        <v>281</v>
      </c>
      <c r="V154" s="270">
        <f t="shared" si="5"/>
        <v>164</v>
      </c>
      <c r="W154" s="306" t="e">
        <f>SUM(C154:V154)</f>
        <v>#REF!</v>
      </c>
      <c r="X154" s="11">
        <f>SUM(W118:W153)</f>
        <v>14658</v>
      </c>
    </row>
    <row r="157" spans="2:38" x14ac:dyDescent="0.25">
      <c r="B157" s="1" t="s">
        <v>266</v>
      </c>
    </row>
    <row r="158" spans="2:38" x14ac:dyDescent="0.25">
      <c r="B158" s="1" t="s">
        <v>144</v>
      </c>
      <c r="Z158" s="1" t="s">
        <v>266</v>
      </c>
    </row>
    <row r="159" spans="2:38" x14ac:dyDescent="0.25">
      <c r="B159" t="s">
        <v>305</v>
      </c>
      <c r="Z159" s="1" t="s">
        <v>144</v>
      </c>
    </row>
    <row r="160" spans="2:38" x14ac:dyDescent="0.25">
      <c r="B160" t="s">
        <v>306</v>
      </c>
      <c r="Z160" t="s">
        <v>305</v>
      </c>
    </row>
    <row r="161" spans="1:36" x14ac:dyDescent="0.25">
      <c r="Z161" t="s">
        <v>63</v>
      </c>
    </row>
    <row r="162" spans="1:36" x14ac:dyDescent="0.25">
      <c r="Y162" s="235"/>
    </row>
    <row r="163" spans="1:36" x14ac:dyDescent="0.25">
      <c r="A163" s="235" t="s">
        <v>238</v>
      </c>
      <c r="B163" s="200" t="s">
        <v>19</v>
      </c>
      <c r="C163" s="162">
        <v>12</v>
      </c>
      <c r="D163" s="162">
        <v>17</v>
      </c>
      <c r="E163" s="162">
        <v>22</v>
      </c>
      <c r="F163" s="162">
        <v>27</v>
      </c>
      <c r="G163" s="72">
        <v>2</v>
      </c>
      <c r="H163" s="162">
        <v>7</v>
      </c>
      <c r="I163" s="162">
        <v>12</v>
      </c>
      <c r="J163" s="162">
        <v>17</v>
      </c>
      <c r="K163" s="162">
        <v>22</v>
      </c>
      <c r="L163" s="160" t="s">
        <v>24</v>
      </c>
      <c r="Z163" s="74"/>
      <c r="AA163" s="1" t="s">
        <v>20</v>
      </c>
      <c r="AE163" s="1" t="s">
        <v>21</v>
      </c>
    </row>
    <row r="164" spans="1:36" x14ac:dyDescent="0.25">
      <c r="A164" s="62">
        <v>1</v>
      </c>
      <c r="B164" s="271" t="s">
        <v>43</v>
      </c>
      <c r="C164" s="70"/>
      <c r="D164" s="70"/>
      <c r="E164" s="70"/>
      <c r="F164" s="70"/>
      <c r="G164" s="70"/>
      <c r="H164" s="70">
        <v>1</v>
      </c>
      <c r="I164" s="70"/>
      <c r="J164" s="70"/>
      <c r="K164" s="70"/>
      <c r="L164" s="70">
        <f>SUM(C164:K164)</f>
        <v>1</v>
      </c>
      <c r="Z164" s="200" t="s">
        <v>19</v>
      </c>
      <c r="AA164" s="72">
        <v>12</v>
      </c>
      <c r="AB164" s="162">
        <v>17</v>
      </c>
      <c r="AC164" s="162">
        <v>22</v>
      </c>
      <c r="AD164" s="162">
        <v>27</v>
      </c>
      <c r="AE164" s="162">
        <v>2</v>
      </c>
      <c r="AF164" s="162">
        <v>7</v>
      </c>
      <c r="AG164" s="162">
        <v>12</v>
      </c>
      <c r="AH164" s="162">
        <v>17</v>
      </c>
      <c r="AI164" s="162">
        <v>22</v>
      </c>
      <c r="AJ164" s="160" t="s">
        <v>24</v>
      </c>
    </row>
    <row r="165" spans="1:36" x14ac:dyDescent="0.25">
      <c r="A165" s="62">
        <v>2</v>
      </c>
      <c r="B165" s="74" t="s">
        <v>2</v>
      </c>
      <c r="C165" s="70"/>
      <c r="D165" s="70">
        <v>3</v>
      </c>
      <c r="E165" s="70">
        <v>1</v>
      </c>
      <c r="F165" s="70">
        <v>1</v>
      </c>
      <c r="G165" s="70">
        <v>1</v>
      </c>
      <c r="H165" s="70">
        <v>1</v>
      </c>
      <c r="I165" s="70">
        <v>2</v>
      </c>
      <c r="J165" s="70"/>
      <c r="K165" s="70"/>
      <c r="L165" s="70">
        <f t="shared" ref="L165:L181" si="6">SUM(C165:K165)</f>
        <v>9</v>
      </c>
      <c r="Y165" s="62"/>
      <c r="Z165" s="271" t="s">
        <v>11</v>
      </c>
      <c r="AA165" s="70"/>
      <c r="AB165" s="70"/>
      <c r="AC165" s="70"/>
      <c r="AD165" s="70"/>
      <c r="AE165" s="70">
        <v>9</v>
      </c>
      <c r="AF165" s="70">
        <v>2100</v>
      </c>
      <c r="AG165" s="70">
        <v>350</v>
      </c>
      <c r="AH165" s="70">
        <v>450</v>
      </c>
      <c r="AI165" s="70">
        <v>52</v>
      </c>
      <c r="AJ165" s="70">
        <f t="shared" ref="AJ165:AJ182" si="7">SUM(AA165:AI165)</f>
        <v>2961</v>
      </c>
    </row>
    <row r="166" spans="1:36" x14ac:dyDescent="0.25">
      <c r="A166" s="62">
        <v>3</v>
      </c>
      <c r="B166" s="74" t="s">
        <v>41</v>
      </c>
      <c r="C166" s="70"/>
      <c r="D166" s="70"/>
      <c r="E166" s="70">
        <v>1</v>
      </c>
      <c r="F166" s="70"/>
      <c r="G166" s="70"/>
      <c r="H166" s="70"/>
      <c r="I166" s="70"/>
      <c r="J166" s="70"/>
      <c r="K166" s="70"/>
      <c r="L166" s="70">
        <f t="shared" si="6"/>
        <v>1</v>
      </c>
      <c r="Y166" s="62"/>
      <c r="Z166" s="74" t="s">
        <v>14</v>
      </c>
      <c r="AA166" s="70"/>
      <c r="AB166" s="70"/>
      <c r="AC166" s="70">
        <v>1</v>
      </c>
      <c r="AD166" s="70"/>
      <c r="AE166" s="70">
        <v>3</v>
      </c>
      <c r="AF166" s="70">
        <v>700</v>
      </c>
      <c r="AG166" s="70">
        <v>350</v>
      </c>
      <c r="AH166" s="250">
        <v>40</v>
      </c>
      <c r="AI166" s="260">
        <v>3</v>
      </c>
      <c r="AJ166" s="70">
        <f t="shared" si="7"/>
        <v>1097</v>
      </c>
    </row>
    <row r="167" spans="1:36" x14ac:dyDescent="0.25">
      <c r="A167" s="62">
        <v>4</v>
      </c>
      <c r="B167" s="74" t="s">
        <v>1</v>
      </c>
      <c r="C167" s="70"/>
      <c r="D167" s="70"/>
      <c r="E167" s="70"/>
      <c r="F167" s="70"/>
      <c r="G167" s="70"/>
      <c r="H167" s="70"/>
      <c r="I167" s="70">
        <v>1</v>
      </c>
      <c r="J167" s="70"/>
      <c r="K167" s="70"/>
      <c r="L167" s="70">
        <f t="shared" si="6"/>
        <v>1</v>
      </c>
      <c r="Y167" s="62"/>
      <c r="Z167" s="74" t="s">
        <v>15</v>
      </c>
      <c r="AA167" s="70"/>
      <c r="AB167" s="70"/>
      <c r="AC167" s="70"/>
      <c r="AD167" s="70"/>
      <c r="AE167" s="70">
        <v>25</v>
      </c>
      <c r="AF167" s="70">
        <v>67</v>
      </c>
      <c r="AG167" s="70">
        <v>110</v>
      </c>
      <c r="AH167" s="70">
        <v>120</v>
      </c>
      <c r="AI167" s="70">
        <v>88</v>
      </c>
      <c r="AJ167" s="70">
        <f t="shared" si="7"/>
        <v>410</v>
      </c>
    </row>
    <row r="168" spans="1:36" x14ac:dyDescent="0.25">
      <c r="A168" s="62">
        <v>5</v>
      </c>
      <c r="B168" s="74" t="s">
        <v>7</v>
      </c>
      <c r="C168" s="70"/>
      <c r="D168" s="70"/>
      <c r="E168" s="70"/>
      <c r="F168" s="70">
        <v>2</v>
      </c>
      <c r="G168" s="70">
        <v>1</v>
      </c>
      <c r="H168" s="70"/>
      <c r="I168" s="70">
        <v>36</v>
      </c>
      <c r="J168" s="70"/>
      <c r="K168" s="70">
        <v>4</v>
      </c>
      <c r="L168" s="70">
        <f t="shared" si="6"/>
        <v>43</v>
      </c>
      <c r="Y168" s="62"/>
      <c r="Z168" s="74" t="s">
        <v>54</v>
      </c>
      <c r="AA168" s="70"/>
      <c r="AB168" s="70"/>
      <c r="AC168" s="70"/>
      <c r="AD168" s="70"/>
      <c r="AE168" s="70"/>
      <c r="AF168" s="70"/>
      <c r="AG168" s="70">
        <v>50</v>
      </c>
      <c r="AH168" s="70">
        <v>2</v>
      </c>
      <c r="AI168" s="70"/>
      <c r="AJ168" s="70">
        <f t="shared" si="7"/>
        <v>52</v>
      </c>
    </row>
    <row r="169" spans="1:36" x14ac:dyDescent="0.25">
      <c r="A169" s="62">
        <v>6</v>
      </c>
      <c r="B169" s="74" t="s">
        <v>50</v>
      </c>
      <c r="C169" s="70"/>
      <c r="D169" s="70"/>
      <c r="E169" s="70"/>
      <c r="F169" s="70"/>
      <c r="G169" s="70"/>
      <c r="H169" s="70"/>
      <c r="I169" s="70">
        <v>2</v>
      </c>
      <c r="J169" s="70"/>
      <c r="K169" s="70">
        <v>1</v>
      </c>
      <c r="L169" s="70">
        <f t="shared" si="6"/>
        <v>3</v>
      </c>
      <c r="Y169" s="62"/>
      <c r="Z169" s="74" t="s">
        <v>7</v>
      </c>
      <c r="AA169" s="70"/>
      <c r="AB169" s="70"/>
      <c r="AC169" s="70"/>
      <c r="AD169" s="70">
        <v>2</v>
      </c>
      <c r="AE169" s="70">
        <v>1</v>
      </c>
      <c r="AF169" s="70"/>
      <c r="AG169" s="70">
        <v>36</v>
      </c>
      <c r="AH169" s="70"/>
      <c r="AI169" s="70">
        <v>4</v>
      </c>
      <c r="AJ169" s="70">
        <f t="shared" si="7"/>
        <v>43</v>
      </c>
    </row>
    <row r="170" spans="1:36" x14ac:dyDescent="0.25">
      <c r="A170" s="62">
        <v>7</v>
      </c>
      <c r="B170" s="74" t="s">
        <v>51</v>
      </c>
      <c r="C170" s="70"/>
      <c r="D170" s="70"/>
      <c r="E170" s="70"/>
      <c r="F170" s="70"/>
      <c r="G170" s="70">
        <v>1</v>
      </c>
      <c r="H170" s="70"/>
      <c r="I170" s="70">
        <v>4</v>
      </c>
      <c r="J170" s="70">
        <v>1</v>
      </c>
      <c r="K170" s="70"/>
      <c r="L170" s="70">
        <f t="shared" si="6"/>
        <v>6</v>
      </c>
      <c r="Y170" s="62"/>
      <c r="Z170" s="74" t="s">
        <v>13</v>
      </c>
      <c r="AA170" s="70"/>
      <c r="AB170" s="70"/>
      <c r="AC170" s="70"/>
      <c r="AD170" s="70"/>
      <c r="AE170" s="70"/>
      <c r="AF170" s="70"/>
      <c r="AG170" s="70">
        <v>30</v>
      </c>
      <c r="AH170" s="70">
        <v>1</v>
      </c>
      <c r="AI170" s="70"/>
      <c r="AJ170" s="70">
        <f t="shared" si="7"/>
        <v>31</v>
      </c>
    </row>
    <row r="171" spans="1:36" x14ac:dyDescent="0.25">
      <c r="A171" s="62">
        <v>8</v>
      </c>
      <c r="B171" s="74" t="s">
        <v>44</v>
      </c>
      <c r="C171" s="70"/>
      <c r="D171" s="70"/>
      <c r="E171" s="70"/>
      <c r="F171" s="70"/>
      <c r="G171" s="70"/>
      <c r="H171" s="70"/>
      <c r="I171" s="70"/>
      <c r="J171" s="70"/>
      <c r="K171" s="70">
        <v>2</v>
      </c>
      <c r="L171" s="70">
        <f t="shared" si="6"/>
        <v>2</v>
      </c>
      <c r="Y171" s="62"/>
      <c r="Z171" s="74" t="s">
        <v>32</v>
      </c>
      <c r="AA171" s="70"/>
      <c r="AB171" s="70"/>
      <c r="AC171" s="70"/>
      <c r="AD171" s="70"/>
      <c r="AE171" s="70"/>
      <c r="AF171" s="70"/>
      <c r="AG171" s="70">
        <v>1</v>
      </c>
      <c r="AH171" s="70">
        <v>20</v>
      </c>
      <c r="AI171" s="70">
        <v>2</v>
      </c>
      <c r="AJ171" s="70">
        <f t="shared" si="7"/>
        <v>23</v>
      </c>
    </row>
    <row r="172" spans="1:36" x14ac:dyDescent="0.25">
      <c r="A172" s="62">
        <v>9</v>
      </c>
      <c r="B172" s="74" t="s">
        <v>9</v>
      </c>
      <c r="C172" s="70"/>
      <c r="D172" s="70"/>
      <c r="E172" s="70"/>
      <c r="F172" s="70"/>
      <c r="G172" s="70"/>
      <c r="H172" s="70"/>
      <c r="I172" s="70"/>
      <c r="J172" s="70"/>
      <c r="K172" s="70">
        <v>5</v>
      </c>
      <c r="L172" s="70">
        <f t="shared" si="6"/>
        <v>5</v>
      </c>
      <c r="Y172" s="62"/>
      <c r="Z172" s="74" t="s">
        <v>4</v>
      </c>
      <c r="AA172" s="70"/>
      <c r="AB172" s="70"/>
      <c r="AC172" s="70"/>
      <c r="AD172" s="70"/>
      <c r="AE172" s="70"/>
      <c r="AF172" s="70">
        <v>2</v>
      </c>
      <c r="AG172" s="70">
        <v>5</v>
      </c>
      <c r="AH172" s="70">
        <v>6</v>
      </c>
      <c r="AI172" s="70">
        <v>5</v>
      </c>
      <c r="AJ172" s="70">
        <f t="shared" si="7"/>
        <v>18</v>
      </c>
    </row>
    <row r="173" spans="1:36" x14ac:dyDescent="0.25">
      <c r="A173" s="62">
        <v>10</v>
      </c>
      <c r="B173" s="74" t="s">
        <v>14</v>
      </c>
      <c r="C173" s="70"/>
      <c r="D173" s="70"/>
      <c r="E173" s="70">
        <v>1</v>
      </c>
      <c r="F173" s="70"/>
      <c r="G173" s="70">
        <v>3</v>
      </c>
      <c r="H173" s="70">
        <v>700</v>
      </c>
      <c r="I173" s="70">
        <v>350</v>
      </c>
      <c r="J173" s="250">
        <v>40</v>
      </c>
      <c r="K173" s="260">
        <v>3</v>
      </c>
      <c r="L173" s="70">
        <f t="shared" si="6"/>
        <v>1097</v>
      </c>
      <c r="Y173" s="62"/>
      <c r="Z173" s="74" t="s">
        <v>3</v>
      </c>
      <c r="AA173" s="70"/>
      <c r="AB173" s="70">
        <v>1</v>
      </c>
      <c r="AC173" s="70">
        <v>1</v>
      </c>
      <c r="AD173" s="70">
        <v>1</v>
      </c>
      <c r="AE173" s="70">
        <v>4</v>
      </c>
      <c r="AF173" s="70">
        <v>1</v>
      </c>
      <c r="AG173" s="70">
        <v>2</v>
      </c>
      <c r="AH173" s="70"/>
      <c r="AI173" s="70">
        <v>1</v>
      </c>
      <c r="AJ173" s="70">
        <f t="shared" si="7"/>
        <v>11</v>
      </c>
    </row>
    <row r="174" spans="1:36" x14ac:dyDescent="0.25">
      <c r="A174" s="62">
        <v>11</v>
      </c>
      <c r="B174" s="74" t="s">
        <v>13</v>
      </c>
      <c r="C174" s="70"/>
      <c r="D174" s="70"/>
      <c r="E174" s="70"/>
      <c r="F174" s="70"/>
      <c r="G174" s="70"/>
      <c r="H174" s="70"/>
      <c r="I174" s="70">
        <v>30</v>
      </c>
      <c r="J174" s="70">
        <v>1</v>
      </c>
      <c r="K174" s="70"/>
      <c r="L174" s="70">
        <f t="shared" si="6"/>
        <v>31</v>
      </c>
      <c r="Y174" s="62"/>
      <c r="Z174" s="74" t="s">
        <v>16</v>
      </c>
      <c r="AA174" s="70"/>
      <c r="AB174" s="70"/>
      <c r="AC174" s="70">
        <v>2</v>
      </c>
      <c r="AD174" s="70">
        <v>2</v>
      </c>
      <c r="AE174" s="70">
        <v>2</v>
      </c>
      <c r="AF174" s="70"/>
      <c r="AG174" s="70">
        <v>1</v>
      </c>
      <c r="AH174" s="70">
        <v>2</v>
      </c>
      <c r="AI174" s="70">
        <v>1</v>
      </c>
      <c r="AJ174" s="70">
        <f t="shared" si="7"/>
        <v>10</v>
      </c>
    </row>
    <row r="175" spans="1:36" x14ac:dyDescent="0.25">
      <c r="A175" s="62">
        <v>12</v>
      </c>
      <c r="B175" s="74" t="s">
        <v>32</v>
      </c>
      <c r="C175" s="70"/>
      <c r="D175" s="70"/>
      <c r="E175" s="70"/>
      <c r="F175" s="70"/>
      <c r="G175" s="70"/>
      <c r="H175" s="70"/>
      <c r="I175" s="70">
        <v>1</v>
      </c>
      <c r="J175" s="70">
        <v>20</v>
      </c>
      <c r="K175" s="70">
        <v>2</v>
      </c>
      <c r="L175" s="70">
        <f t="shared" si="6"/>
        <v>23</v>
      </c>
      <c r="Y175" s="62"/>
      <c r="Z175" s="74" t="s">
        <v>2</v>
      </c>
      <c r="AA175" s="70"/>
      <c r="AB175" s="70">
        <v>3</v>
      </c>
      <c r="AC175" s="70">
        <v>1</v>
      </c>
      <c r="AD175" s="70">
        <v>1</v>
      </c>
      <c r="AE175" s="70">
        <v>1</v>
      </c>
      <c r="AF175" s="70">
        <v>1</v>
      </c>
      <c r="AG175" s="70">
        <v>2</v>
      </c>
      <c r="AH175" s="70"/>
      <c r="AI175" s="70"/>
      <c r="AJ175" s="70">
        <f t="shared" si="7"/>
        <v>9</v>
      </c>
    </row>
    <row r="176" spans="1:36" x14ac:dyDescent="0.25">
      <c r="A176" s="62">
        <v>13</v>
      </c>
      <c r="B176" s="74" t="s">
        <v>11</v>
      </c>
      <c r="C176" s="70"/>
      <c r="D176" s="70"/>
      <c r="E176" s="70"/>
      <c r="F176" s="70"/>
      <c r="G176" s="70">
        <v>9</v>
      </c>
      <c r="H176" s="70">
        <v>2100</v>
      </c>
      <c r="I176" s="70">
        <v>350</v>
      </c>
      <c r="J176" s="70">
        <v>450</v>
      </c>
      <c r="K176" s="70">
        <v>52</v>
      </c>
      <c r="L176" s="70">
        <f t="shared" si="6"/>
        <v>2961</v>
      </c>
      <c r="M176" s="11"/>
      <c r="Y176" s="62"/>
      <c r="Z176" s="74" t="s">
        <v>51</v>
      </c>
      <c r="AA176" s="70"/>
      <c r="AB176" s="70"/>
      <c r="AC176" s="70"/>
      <c r="AD176" s="70"/>
      <c r="AE176" s="70">
        <v>1</v>
      </c>
      <c r="AF176" s="70"/>
      <c r="AG176" s="70">
        <v>4</v>
      </c>
      <c r="AH176" s="70">
        <v>1</v>
      </c>
      <c r="AI176" s="70"/>
      <c r="AJ176" s="70">
        <f t="shared" si="7"/>
        <v>6</v>
      </c>
    </row>
    <row r="177" spans="1:37" x14ac:dyDescent="0.25">
      <c r="A177" s="62">
        <v>14</v>
      </c>
      <c r="B177" s="74" t="s">
        <v>15</v>
      </c>
      <c r="C177" s="70"/>
      <c r="D177" s="70"/>
      <c r="E177" s="70"/>
      <c r="F177" s="70"/>
      <c r="G177" s="70">
        <v>25</v>
      </c>
      <c r="H177" s="70">
        <v>67</v>
      </c>
      <c r="I177" s="70">
        <v>110</v>
      </c>
      <c r="J177" s="70">
        <v>120</v>
      </c>
      <c r="K177" s="70">
        <v>88</v>
      </c>
      <c r="L177" s="70">
        <f t="shared" si="6"/>
        <v>410</v>
      </c>
      <c r="Y177" s="62"/>
      <c r="Z177" s="74" t="s">
        <v>9</v>
      </c>
      <c r="AA177" s="70"/>
      <c r="AB177" s="70"/>
      <c r="AC177" s="70"/>
      <c r="AD177" s="70"/>
      <c r="AE177" s="70"/>
      <c r="AF177" s="70"/>
      <c r="AG177" s="70"/>
      <c r="AH177" s="70"/>
      <c r="AI177" s="70">
        <v>5</v>
      </c>
      <c r="AJ177" s="70">
        <f t="shared" si="7"/>
        <v>5</v>
      </c>
    </row>
    <row r="178" spans="1:37" x14ac:dyDescent="0.25">
      <c r="A178" s="62">
        <v>15</v>
      </c>
      <c r="B178" s="74" t="s">
        <v>54</v>
      </c>
      <c r="C178" s="70"/>
      <c r="D178" s="70"/>
      <c r="E178" s="70"/>
      <c r="F178" s="70"/>
      <c r="G178" s="70"/>
      <c r="H178" s="70"/>
      <c r="I178" s="70">
        <v>50</v>
      </c>
      <c r="J178" s="70">
        <v>2</v>
      </c>
      <c r="K178" s="70"/>
      <c r="L178" s="70">
        <f t="shared" si="6"/>
        <v>52</v>
      </c>
      <c r="Z178" s="74" t="s">
        <v>50</v>
      </c>
      <c r="AA178" s="70"/>
      <c r="AB178" s="70"/>
      <c r="AC178" s="70"/>
      <c r="AD178" s="70"/>
      <c r="AE178" s="70"/>
      <c r="AF178" s="70"/>
      <c r="AG178" s="70">
        <v>2</v>
      </c>
      <c r="AH178" s="70"/>
      <c r="AI178" s="70">
        <v>1</v>
      </c>
      <c r="AJ178" s="70">
        <f t="shared" si="7"/>
        <v>3</v>
      </c>
    </row>
    <row r="179" spans="1:37" x14ac:dyDescent="0.25">
      <c r="A179" s="62">
        <v>16</v>
      </c>
      <c r="B179" s="74" t="s">
        <v>16</v>
      </c>
      <c r="C179" s="70"/>
      <c r="D179" s="70"/>
      <c r="E179" s="70">
        <v>2</v>
      </c>
      <c r="F179" s="70">
        <v>2</v>
      </c>
      <c r="G179" s="70">
        <v>2</v>
      </c>
      <c r="H179" s="70"/>
      <c r="I179" s="70">
        <v>1</v>
      </c>
      <c r="J179" s="70">
        <v>2</v>
      </c>
      <c r="K179" s="70">
        <v>1</v>
      </c>
      <c r="L179" s="70">
        <f t="shared" si="6"/>
        <v>10</v>
      </c>
      <c r="Z179" s="74" t="s">
        <v>44</v>
      </c>
      <c r="AA179" s="70"/>
      <c r="AB179" s="70"/>
      <c r="AC179" s="70"/>
      <c r="AD179" s="70"/>
      <c r="AE179" s="70"/>
      <c r="AF179" s="70"/>
      <c r="AG179" s="70"/>
      <c r="AH179" s="70"/>
      <c r="AI179" s="70">
        <v>2</v>
      </c>
      <c r="AJ179" s="70">
        <f t="shared" si="7"/>
        <v>2</v>
      </c>
    </row>
    <row r="180" spans="1:37" x14ac:dyDescent="0.25">
      <c r="A180" s="62">
        <v>17</v>
      </c>
      <c r="B180" s="74" t="s">
        <v>3</v>
      </c>
      <c r="C180" s="70"/>
      <c r="D180" s="70">
        <v>1</v>
      </c>
      <c r="E180" s="70">
        <v>1</v>
      </c>
      <c r="F180" s="70">
        <v>1</v>
      </c>
      <c r="G180" s="70">
        <v>4</v>
      </c>
      <c r="H180" s="70">
        <v>1</v>
      </c>
      <c r="I180" s="70">
        <v>2</v>
      </c>
      <c r="J180" s="70"/>
      <c r="K180" s="70">
        <v>1</v>
      </c>
      <c r="L180" s="70">
        <f t="shared" si="6"/>
        <v>11</v>
      </c>
      <c r="Z180" s="74" t="s">
        <v>43</v>
      </c>
      <c r="AA180" s="70"/>
      <c r="AB180" s="70"/>
      <c r="AC180" s="70"/>
      <c r="AD180" s="70"/>
      <c r="AE180" s="70"/>
      <c r="AF180" s="70">
        <v>1</v>
      </c>
      <c r="AG180" s="70"/>
      <c r="AH180" s="70"/>
      <c r="AI180" s="70"/>
      <c r="AJ180" s="70">
        <f t="shared" si="7"/>
        <v>1</v>
      </c>
    </row>
    <row r="181" spans="1:37" x14ac:dyDescent="0.25">
      <c r="A181" s="62">
        <v>18</v>
      </c>
      <c r="B181" s="74" t="s">
        <v>4</v>
      </c>
      <c r="C181" s="70"/>
      <c r="D181" s="70"/>
      <c r="E181" s="70"/>
      <c r="F181" s="70"/>
      <c r="G181" s="70"/>
      <c r="H181" s="70">
        <v>2</v>
      </c>
      <c r="I181" s="70">
        <v>5</v>
      </c>
      <c r="J181" s="70">
        <v>6</v>
      </c>
      <c r="K181" s="70">
        <v>5</v>
      </c>
      <c r="L181" s="70">
        <f t="shared" si="6"/>
        <v>18</v>
      </c>
      <c r="Z181" s="74" t="s">
        <v>41</v>
      </c>
      <c r="AA181" s="70"/>
      <c r="AB181" s="70"/>
      <c r="AC181" s="70">
        <v>1</v>
      </c>
      <c r="AD181" s="70"/>
      <c r="AE181" s="70"/>
      <c r="AF181" s="70"/>
      <c r="AG181" s="70"/>
      <c r="AH181" s="70"/>
      <c r="AI181" s="70"/>
      <c r="AJ181" s="70">
        <f t="shared" si="7"/>
        <v>1</v>
      </c>
    </row>
    <row r="182" spans="1:37" x14ac:dyDescent="0.25">
      <c r="B182" s="272" t="s">
        <v>135</v>
      </c>
      <c r="C182" s="270">
        <f>SUM(D217)</f>
        <v>0</v>
      </c>
      <c r="D182" s="270">
        <f t="shared" ref="D182:L182" si="8">SUM(D164:D181)</f>
        <v>4</v>
      </c>
      <c r="E182" s="270">
        <f t="shared" si="8"/>
        <v>6</v>
      </c>
      <c r="F182" s="270">
        <f t="shared" si="8"/>
        <v>6</v>
      </c>
      <c r="G182" s="270">
        <f t="shared" si="8"/>
        <v>46</v>
      </c>
      <c r="H182" s="270">
        <f t="shared" si="8"/>
        <v>2872</v>
      </c>
      <c r="I182" s="270">
        <f t="shared" si="8"/>
        <v>944</v>
      </c>
      <c r="J182" s="270">
        <f t="shared" si="8"/>
        <v>642</v>
      </c>
      <c r="K182" s="270">
        <f t="shared" si="8"/>
        <v>164</v>
      </c>
      <c r="L182" s="309">
        <f t="shared" si="8"/>
        <v>4684</v>
      </c>
      <c r="M182" s="11">
        <f>SUM(C182:K182)</f>
        <v>4684</v>
      </c>
      <c r="Z182" s="74" t="s">
        <v>1</v>
      </c>
      <c r="AA182" s="70"/>
      <c r="AB182" s="70"/>
      <c r="AC182" s="70"/>
      <c r="AD182" s="70"/>
      <c r="AE182" s="70"/>
      <c r="AF182" s="70"/>
      <c r="AG182" s="70">
        <v>1</v>
      </c>
      <c r="AH182" s="70"/>
      <c r="AI182" s="70"/>
      <c r="AJ182" s="70">
        <f t="shared" si="7"/>
        <v>1</v>
      </c>
    </row>
    <row r="183" spans="1:37" x14ac:dyDescent="0.25">
      <c r="Z183" s="310" t="s">
        <v>24</v>
      </c>
      <c r="AA183" s="309">
        <f>SUM(AA165:AA182)</f>
        <v>0</v>
      </c>
      <c r="AB183" s="309">
        <f t="shared" ref="AB183:AJ183" si="9">SUM(AB165:AB182)</f>
        <v>4</v>
      </c>
      <c r="AC183" s="309">
        <f t="shared" si="9"/>
        <v>6</v>
      </c>
      <c r="AD183" s="309">
        <f t="shared" si="9"/>
        <v>6</v>
      </c>
      <c r="AE183" s="309">
        <f t="shared" si="9"/>
        <v>46</v>
      </c>
      <c r="AF183" s="309">
        <f t="shared" si="9"/>
        <v>2872</v>
      </c>
      <c r="AG183" s="309">
        <f t="shared" si="9"/>
        <v>944</v>
      </c>
      <c r="AH183" s="309">
        <f t="shared" si="9"/>
        <v>642</v>
      </c>
      <c r="AI183" s="309">
        <f t="shared" si="9"/>
        <v>164</v>
      </c>
      <c r="AJ183" s="309">
        <f t="shared" si="9"/>
        <v>4684</v>
      </c>
      <c r="AK183" s="11">
        <f>SUM(AA183:AI183)</f>
        <v>4684</v>
      </c>
    </row>
  </sheetData>
  <sortState xmlns:xlrd2="http://schemas.microsoft.com/office/spreadsheetml/2017/richdata2" ref="Z165:AJ182">
    <sortCondition descending="1" ref="AJ165:AJ182"/>
  </sortState>
  <mergeCells count="24">
    <mergeCell ref="V59:V60"/>
    <mergeCell ref="C63:C98"/>
    <mergeCell ref="H59:H60"/>
    <mergeCell ref="I59:I60"/>
    <mergeCell ref="J59:J60"/>
    <mergeCell ref="K59:K60"/>
    <mergeCell ref="L59:L60"/>
    <mergeCell ref="M59:M60"/>
    <mergeCell ref="B57:V57"/>
    <mergeCell ref="B58:V58"/>
    <mergeCell ref="B59:B60"/>
    <mergeCell ref="C59:C60"/>
    <mergeCell ref="D59:D60"/>
    <mergeCell ref="E59:E60"/>
    <mergeCell ref="F59:F60"/>
    <mergeCell ref="G59:G60"/>
    <mergeCell ref="O59:O60"/>
    <mergeCell ref="P59:P60"/>
    <mergeCell ref="Q59:Q60"/>
    <mergeCell ref="R59:R60"/>
    <mergeCell ref="N59:N60"/>
    <mergeCell ref="S59:S60"/>
    <mergeCell ref="T59:T60"/>
    <mergeCell ref="U59:U60"/>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681"/>
  <sheetViews>
    <sheetView workbookViewId="0"/>
  </sheetViews>
  <sheetFormatPr defaultRowHeight="15" x14ac:dyDescent="0.25"/>
  <cols>
    <col min="1" max="1" width="27.7109375" customWidth="1"/>
    <col min="2" max="3" width="10.28515625" bestFit="1" customWidth="1"/>
    <col min="4" max="5" width="10" bestFit="1" customWidth="1"/>
    <col min="6" max="6" width="10.28515625" bestFit="1" customWidth="1"/>
    <col min="7" max="7" width="12.85546875" bestFit="1" customWidth="1"/>
    <col min="8" max="8" width="11.85546875" bestFit="1" customWidth="1"/>
    <col min="9" max="9" width="11.5703125" bestFit="1" customWidth="1"/>
    <col min="10" max="10" width="10" bestFit="1" customWidth="1"/>
    <col min="11" max="11" width="12.85546875" bestFit="1" customWidth="1"/>
    <col min="14" max="14" width="25.7109375" customWidth="1"/>
    <col min="15" max="64" width="10.7109375" customWidth="1"/>
    <col min="65" max="66" width="11.5703125" bestFit="1" customWidth="1"/>
    <col min="67" max="70" width="9.85546875" bestFit="1" customWidth="1"/>
    <col min="71" max="72" width="9.42578125" bestFit="1" customWidth="1"/>
    <col min="73" max="73" width="9.85546875" bestFit="1" customWidth="1"/>
  </cols>
  <sheetData>
    <row r="1" spans="1:74" x14ac:dyDescent="0.25">
      <c r="A1" s="1" t="s">
        <v>69</v>
      </c>
      <c r="D1" t="s">
        <v>29</v>
      </c>
      <c r="Q1" t="s">
        <v>29</v>
      </c>
    </row>
    <row r="2" spans="1:74" x14ac:dyDescent="0.25">
      <c r="A2" s="1" t="s">
        <v>59</v>
      </c>
      <c r="N2" s="1" t="s">
        <v>308</v>
      </c>
    </row>
    <row r="3" spans="1:74" x14ac:dyDescent="0.25">
      <c r="A3" s="1" t="s">
        <v>147</v>
      </c>
      <c r="N3" s="1" t="s">
        <v>147</v>
      </c>
      <c r="O3" s="1"/>
    </row>
    <row r="4" spans="1:74" x14ac:dyDescent="0.25">
      <c r="N4" s="1" t="s">
        <v>60</v>
      </c>
      <c r="AF4" s="11"/>
    </row>
    <row r="5" spans="1:74" x14ac:dyDescent="0.25">
      <c r="A5" s="20" t="s">
        <v>66</v>
      </c>
      <c r="B5" s="1" t="s">
        <v>20</v>
      </c>
      <c r="C5" s="1"/>
      <c r="D5" s="1"/>
      <c r="E5" s="1" t="s">
        <v>21</v>
      </c>
      <c r="F5" s="1"/>
      <c r="G5" s="1"/>
      <c r="H5" s="1"/>
      <c r="I5" s="1"/>
      <c r="J5" s="1"/>
      <c r="K5" s="1"/>
    </row>
    <row r="6" spans="1:74" ht="15.75" x14ac:dyDescent="0.25">
      <c r="A6" s="19" t="s">
        <v>19</v>
      </c>
      <c r="B6" s="96">
        <v>16</v>
      </c>
      <c r="C6" s="96">
        <v>21</v>
      </c>
      <c r="D6" s="96">
        <v>26</v>
      </c>
      <c r="E6" s="96">
        <v>1</v>
      </c>
      <c r="F6" s="96">
        <v>6</v>
      </c>
      <c r="G6" s="96">
        <v>11</v>
      </c>
      <c r="H6" s="96">
        <v>16</v>
      </c>
      <c r="I6" s="96">
        <v>21</v>
      </c>
      <c r="J6" s="96">
        <v>26</v>
      </c>
      <c r="K6" s="7" t="s">
        <v>24</v>
      </c>
      <c r="M6" s="80" t="s">
        <v>146</v>
      </c>
      <c r="N6" s="154" t="s">
        <v>39</v>
      </c>
      <c r="O6" s="155">
        <v>2009</v>
      </c>
      <c r="P6" s="156">
        <v>2010</v>
      </c>
      <c r="Q6" s="156">
        <v>2011</v>
      </c>
      <c r="R6" s="80">
        <v>2012</v>
      </c>
      <c r="S6" s="80">
        <v>2013</v>
      </c>
      <c r="T6" s="80">
        <v>2014</v>
      </c>
      <c r="U6" s="80">
        <v>2015</v>
      </c>
      <c r="V6" s="80">
        <v>2016</v>
      </c>
      <c r="W6" s="80">
        <v>2017</v>
      </c>
      <c r="X6" s="80">
        <v>2018</v>
      </c>
      <c r="Y6" s="80">
        <v>2019</v>
      </c>
      <c r="Z6" s="20">
        <v>2020</v>
      </c>
      <c r="AA6" s="160">
        <v>2021</v>
      </c>
      <c r="AB6" s="80">
        <v>2022</v>
      </c>
      <c r="AC6" s="160">
        <v>2023</v>
      </c>
      <c r="AD6" s="160">
        <v>2024</v>
      </c>
      <c r="AE6" s="160">
        <v>2025</v>
      </c>
      <c r="AF6" s="160" t="s">
        <v>61</v>
      </c>
      <c r="AG6" s="160" t="s">
        <v>24</v>
      </c>
      <c r="AJ6" s="20"/>
      <c r="BV6" s="118"/>
    </row>
    <row r="7" spans="1:74" ht="15.75" x14ac:dyDescent="0.25">
      <c r="A7" s="2" t="s">
        <v>1</v>
      </c>
      <c r="B7" s="70">
        <v>0</v>
      </c>
      <c r="C7" s="70">
        <v>0</v>
      </c>
      <c r="D7" s="70">
        <v>0</v>
      </c>
      <c r="E7" s="70">
        <v>0</v>
      </c>
      <c r="F7" s="70">
        <v>15</v>
      </c>
      <c r="G7" s="70">
        <v>81</v>
      </c>
      <c r="H7" s="70">
        <v>34</v>
      </c>
      <c r="I7" s="70">
        <v>34</v>
      </c>
      <c r="J7" s="70">
        <v>30</v>
      </c>
      <c r="K7" s="70">
        <v>194</v>
      </c>
      <c r="M7" s="104">
        <v>1</v>
      </c>
      <c r="N7" t="s">
        <v>11</v>
      </c>
      <c r="O7" s="16">
        <v>3229</v>
      </c>
      <c r="P7" s="14">
        <v>4996</v>
      </c>
      <c r="Q7" s="26">
        <v>4100</v>
      </c>
      <c r="R7" s="70">
        <v>16375</v>
      </c>
      <c r="S7" s="70">
        <v>7964</v>
      </c>
      <c r="T7" s="70">
        <v>4000</v>
      </c>
      <c r="U7" s="70">
        <v>2267</v>
      </c>
      <c r="V7" s="70">
        <v>1403</v>
      </c>
      <c r="W7" s="70">
        <v>7225</v>
      </c>
      <c r="X7" s="70">
        <v>14508</v>
      </c>
      <c r="Y7" s="70">
        <v>2941</v>
      </c>
      <c r="Z7" s="168">
        <v>14011</v>
      </c>
      <c r="AA7" s="70">
        <v>4638</v>
      </c>
      <c r="AB7" s="70">
        <v>9889</v>
      </c>
      <c r="AC7" s="70">
        <v>11509</v>
      </c>
      <c r="AD7" s="70">
        <v>11084</v>
      </c>
      <c r="AE7" s="70">
        <v>19491</v>
      </c>
      <c r="AF7" s="70">
        <f t="shared" ref="AF7:AF43" si="0">SUM(O7:AE7)/17</f>
        <v>8213.5294117647063</v>
      </c>
      <c r="AG7" s="70">
        <f>SUM(O7:AE7)</f>
        <v>139630</v>
      </c>
      <c r="BV7" s="118"/>
    </row>
    <row r="8" spans="1:74" ht="15.75" x14ac:dyDescent="0.25">
      <c r="A8" s="2" t="s">
        <v>49</v>
      </c>
      <c r="B8" s="70">
        <v>0</v>
      </c>
      <c r="C8" s="70">
        <v>0</v>
      </c>
      <c r="D8" s="70">
        <v>0</v>
      </c>
      <c r="E8" s="70">
        <v>0</v>
      </c>
      <c r="F8" s="70">
        <v>0</v>
      </c>
      <c r="G8" s="70">
        <v>0</v>
      </c>
      <c r="H8" s="70">
        <v>0</v>
      </c>
      <c r="I8" s="70">
        <v>0</v>
      </c>
      <c r="J8" s="70">
        <v>0</v>
      </c>
      <c r="K8" s="70">
        <v>0</v>
      </c>
      <c r="M8" s="133"/>
      <c r="N8" t="s">
        <v>212</v>
      </c>
      <c r="O8" s="18">
        <v>104</v>
      </c>
      <c r="P8" s="17">
        <v>803</v>
      </c>
      <c r="Q8" s="52">
        <v>3336</v>
      </c>
      <c r="R8" s="70">
        <v>844</v>
      </c>
      <c r="S8" s="70">
        <v>5305</v>
      </c>
      <c r="T8" s="70">
        <v>987</v>
      </c>
      <c r="U8" s="70">
        <v>306</v>
      </c>
      <c r="V8" s="70">
        <v>6269</v>
      </c>
      <c r="W8" s="70">
        <v>360</v>
      </c>
      <c r="X8" s="70">
        <v>404</v>
      </c>
      <c r="Y8" s="108">
        <v>922</v>
      </c>
      <c r="Z8" s="70">
        <v>1826</v>
      </c>
      <c r="AA8" s="70">
        <v>1149</v>
      </c>
      <c r="AB8" s="70">
        <v>1504</v>
      </c>
      <c r="AC8" s="70">
        <v>530</v>
      </c>
      <c r="AD8" s="70">
        <v>806</v>
      </c>
      <c r="AE8" s="70">
        <v>2399</v>
      </c>
      <c r="AF8" s="70">
        <f t="shared" si="0"/>
        <v>1638.4705882352941</v>
      </c>
      <c r="AG8" s="70">
        <f t="shared" ref="AG8:AG43" si="1">SUM(O8:AE8)</f>
        <v>27854</v>
      </c>
      <c r="BV8" s="118"/>
    </row>
    <row r="9" spans="1:74" ht="15.75" x14ac:dyDescent="0.25">
      <c r="A9" s="2" t="s">
        <v>45</v>
      </c>
      <c r="B9" s="70">
        <v>0</v>
      </c>
      <c r="C9" s="70">
        <v>0</v>
      </c>
      <c r="D9" s="70">
        <v>0</v>
      </c>
      <c r="E9" s="70">
        <v>0</v>
      </c>
      <c r="F9" s="70">
        <v>0</v>
      </c>
      <c r="G9" s="70">
        <v>1</v>
      </c>
      <c r="H9" s="70">
        <v>2</v>
      </c>
      <c r="I9" s="70">
        <v>0</v>
      </c>
      <c r="J9" s="70">
        <v>0</v>
      </c>
      <c r="K9" s="70">
        <v>3</v>
      </c>
      <c r="M9" s="104">
        <v>2</v>
      </c>
      <c r="N9" s="28" t="s">
        <v>17</v>
      </c>
      <c r="O9" s="16">
        <v>1630</v>
      </c>
      <c r="P9" s="14">
        <v>1500</v>
      </c>
      <c r="Q9" s="14">
        <v>5152</v>
      </c>
      <c r="R9" s="70">
        <v>1501</v>
      </c>
      <c r="S9" s="70">
        <v>703</v>
      </c>
      <c r="T9" s="108">
        <v>3006</v>
      </c>
      <c r="U9" s="108">
        <v>1503</v>
      </c>
      <c r="V9" s="70">
        <v>39</v>
      </c>
      <c r="W9" s="70">
        <v>102</v>
      </c>
      <c r="X9" s="70">
        <v>1025</v>
      </c>
      <c r="Y9" s="108">
        <v>2513</v>
      </c>
      <c r="Z9" s="70">
        <v>102</v>
      </c>
      <c r="AA9" s="70">
        <v>1014</v>
      </c>
      <c r="AB9" s="70">
        <v>16</v>
      </c>
      <c r="AC9" s="70">
        <v>60</v>
      </c>
      <c r="AD9" s="70">
        <v>1</v>
      </c>
      <c r="AE9" s="108">
        <v>0</v>
      </c>
      <c r="AF9" s="70">
        <f t="shared" si="0"/>
        <v>1168.6470588235295</v>
      </c>
      <c r="AG9" s="70">
        <f t="shared" si="1"/>
        <v>19867</v>
      </c>
      <c r="BV9" s="118"/>
    </row>
    <row r="10" spans="1:74" ht="15.75" x14ac:dyDescent="0.25">
      <c r="A10" s="2" t="s">
        <v>41</v>
      </c>
      <c r="B10" s="70">
        <v>0</v>
      </c>
      <c r="C10" s="70">
        <v>1</v>
      </c>
      <c r="D10" s="70">
        <v>0</v>
      </c>
      <c r="E10" s="70">
        <v>0</v>
      </c>
      <c r="F10" s="70">
        <v>4</v>
      </c>
      <c r="G10" s="70">
        <v>0</v>
      </c>
      <c r="H10" s="70">
        <v>0</v>
      </c>
      <c r="I10" s="70">
        <v>0</v>
      </c>
      <c r="J10" s="70">
        <v>0</v>
      </c>
      <c r="K10" s="70">
        <v>5</v>
      </c>
      <c r="M10" s="104">
        <v>3</v>
      </c>
      <c r="N10" t="s">
        <v>14</v>
      </c>
      <c r="O10" s="18">
        <v>1097</v>
      </c>
      <c r="P10" s="14">
        <v>561</v>
      </c>
      <c r="Q10" s="52">
        <v>1283</v>
      </c>
      <c r="R10" s="70">
        <v>1205</v>
      </c>
      <c r="S10" s="70">
        <v>2548</v>
      </c>
      <c r="T10" s="70">
        <v>1530</v>
      </c>
      <c r="U10" s="70">
        <v>826</v>
      </c>
      <c r="V10" s="70">
        <v>508</v>
      </c>
      <c r="W10" s="70">
        <v>590</v>
      </c>
      <c r="X10" s="70">
        <v>928</v>
      </c>
      <c r="Y10" s="70">
        <v>579</v>
      </c>
      <c r="Z10" s="70">
        <v>1156</v>
      </c>
      <c r="AA10" s="70">
        <v>641</v>
      </c>
      <c r="AB10" s="70">
        <v>743</v>
      </c>
      <c r="AC10" s="70">
        <v>476</v>
      </c>
      <c r="AD10" s="70">
        <v>1551</v>
      </c>
      <c r="AE10" s="70">
        <v>2350</v>
      </c>
      <c r="AF10" s="70">
        <f t="shared" si="0"/>
        <v>1092.4705882352941</v>
      </c>
      <c r="AG10" s="70">
        <f t="shared" si="1"/>
        <v>18572</v>
      </c>
      <c r="BV10" s="118"/>
    </row>
    <row r="11" spans="1:74" ht="15.75" x14ac:dyDescent="0.25">
      <c r="A11" s="2" t="s">
        <v>2</v>
      </c>
      <c r="B11" s="70">
        <v>0</v>
      </c>
      <c r="C11" s="70">
        <v>2</v>
      </c>
      <c r="D11" s="70">
        <v>5</v>
      </c>
      <c r="E11" s="70">
        <v>68</v>
      </c>
      <c r="F11" s="70">
        <v>37</v>
      </c>
      <c r="G11" s="70">
        <v>51</v>
      </c>
      <c r="H11" s="70">
        <v>14</v>
      </c>
      <c r="I11" s="70">
        <v>2</v>
      </c>
      <c r="J11" s="70">
        <v>0</v>
      </c>
      <c r="K11" s="70">
        <v>179</v>
      </c>
      <c r="M11" s="104">
        <v>4</v>
      </c>
      <c r="N11" t="s">
        <v>9</v>
      </c>
      <c r="O11" s="16">
        <v>292</v>
      </c>
      <c r="P11" s="14">
        <v>110</v>
      </c>
      <c r="Q11" s="52">
        <v>574</v>
      </c>
      <c r="R11" s="70">
        <v>2919</v>
      </c>
      <c r="S11" s="70">
        <v>748</v>
      </c>
      <c r="T11" s="70">
        <v>2644</v>
      </c>
      <c r="U11" s="70">
        <v>2111</v>
      </c>
      <c r="V11" s="70">
        <v>1335</v>
      </c>
      <c r="W11" s="70">
        <v>1186</v>
      </c>
      <c r="X11" s="70">
        <v>715</v>
      </c>
      <c r="Y11" s="70">
        <v>850</v>
      </c>
      <c r="Z11" s="70">
        <v>350</v>
      </c>
      <c r="AA11" s="70">
        <v>2740</v>
      </c>
      <c r="AB11" s="70">
        <v>491</v>
      </c>
      <c r="AC11" s="70">
        <v>30</v>
      </c>
      <c r="AD11" s="70">
        <v>421</v>
      </c>
      <c r="AE11" s="70">
        <v>126</v>
      </c>
      <c r="AF11" s="70">
        <f t="shared" si="0"/>
        <v>1037.7647058823529</v>
      </c>
      <c r="AG11" s="70">
        <f t="shared" si="1"/>
        <v>17642</v>
      </c>
      <c r="BV11" s="118"/>
    </row>
    <row r="12" spans="1:74" ht="15.75" x14ac:dyDescent="0.25">
      <c r="A12" s="2" t="s">
        <v>43</v>
      </c>
      <c r="B12" s="70">
        <v>0</v>
      </c>
      <c r="C12" s="70">
        <v>0</v>
      </c>
      <c r="D12" s="70">
        <v>0</v>
      </c>
      <c r="E12" s="70">
        <v>2</v>
      </c>
      <c r="F12" s="70">
        <v>2</v>
      </c>
      <c r="G12" s="70">
        <v>4</v>
      </c>
      <c r="H12" s="70">
        <v>3</v>
      </c>
      <c r="I12" s="70">
        <v>0</v>
      </c>
      <c r="J12" s="70">
        <v>0</v>
      </c>
      <c r="K12" s="70">
        <v>11</v>
      </c>
      <c r="M12" s="104">
        <v>5</v>
      </c>
      <c r="N12" t="s">
        <v>12</v>
      </c>
      <c r="O12" s="16">
        <v>136</v>
      </c>
      <c r="P12" s="17">
        <v>245</v>
      </c>
      <c r="Q12" s="52">
        <v>219</v>
      </c>
      <c r="R12" s="70">
        <v>103</v>
      </c>
      <c r="S12" s="70">
        <v>128</v>
      </c>
      <c r="T12" s="70">
        <v>195</v>
      </c>
      <c r="U12" s="70">
        <v>168</v>
      </c>
      <c r="V12" s="70">
        <v>245</v>
      </c>
      <c r="W12" s="70">
        <v>102</v>
      </c>
      <c r="X12" s="70">
        <v>164</v>
      </c>
      <c r="Y12" s="70">
        <v>66</v>
      </c>
      <c r="Z12" s="70">
        <v>634</v>
      </c>
      <c r="AA12" s="70">
        <v>407</v>
      </c>
      <c r="AB12" s="70">
        <v>350</v>
      </c>
      <c r="AC12" s="70">
        <v>404</v>
      </c>
      <c r="AD12" s="70">
        <v>127</v>
      </c>
      <c r="AE12" s="70">
        <v>268</v>
      </c>
      <c r="AF12" s="70">
        <f t="shared" si="0"/>
        <v>233</v>
      </c>
      <c r="AG12" s="70">
        <f t="shared" si="1"/>
        <v>3961</v>
      </c>
      <c r="BV12" s="118"/>
    </row>
    <row r="13" spans="1:74" ht="15.75" x14ac:dyDescent="0.25">
      <c r="A13" s="2" t="s">
        <v>3</v>
      </c>
      <c r="B13" s="70">
        <v>5</v>
      </c>
      <c r="C13" s="70">
        <v>0</v>
      </c>
      <c r="D13" s="70">
        <v>1</v>
      </c>
      <c r="E13" s="70">
        <v>4</v>
      </c>
      <c r="F13" s="70">
        <v>2</v>
      </c>
      <c r="G13" s="70">
        <v>5</v>
      </c>
      <c r="H13" s="70">
        <v>5</v>
      </c>
      <c r="I13" s="70">
        <v>1</v>
      </c>
      <c r="J13" s="70">
        <v>1</v>
      </c>
      <c r="K13" s="70">
        <v>24</v>
      </c>
      <c r="M13" s="104">
        <v>6</v>
      </c>
      <c r="N13" t="s">
        <v>1</v>
      </c>
      <c r="O13" s="16">
        <v>194</v>
      </c>
      <c r="P13" s="14">
        <v>203</v>
      </c>
      <c r="Q13" s="52">
        <v>197</v>
      </c>
      <c r="R13" s="70">
        <v>142</v>
      </c>
      <c r="S13" s="70">
        <v>92</v>
      </c>
      <c r="T13" s="70">
        <v>251</v>
      </c>
      <c r="U13" s="70">
        <v>273</v>
      </c>
      <c r="V13" s="70">
        <v>270</v>
      </c>
      <c r="W13" s="70">
        <v>246</v>
      </c>
      <c r="X13" s="70">
        <v>322</v>
      </c>
      <c r="Y13" s="70">
        <v>204</v>
      </c>
      <c r="Z13" s="70">
        <v>205</v>
      </c>
      <c r="AA13" s="70">
        <v>174</v>
      </c>
      <c r="AB13" s="70">
        <v>189</v>
      </c>
      <c r="AC13" s="70">
        <v>195</v>
      </c>
      <c r="AD13" s="70">
        <v>135</v>
      </c>
      <c r="AE13" s="70">
        <v>221</v>
      </c>
      <c r="AF13" s="70">
        <f t="shared" si="0"/>
        <v>206.64705882352942</v>
      </c>
      <c r="AG13" s="70">
        <f t="shared" si="1"/>
        <v>3513</v>
      </c>
      <c r="BV13" s="118"/>
    </row>
    <row r="14" spans="1:74" x14ac:dyDescent="0.25">
      <c r="A14" s="2" t="s">
        <v>4</v>
      </c>
      <c r="B14" s="70">
        <v>0</v>
      </c>
      <c r="C14" s="70">
        <v>0</v>
      </c>
      <c r="D14" s="70">
        <v>0</v>
      </c>
      <c r="E14" s="70">
        <v>0</v>
      </c>
      <c r="F14" s="70">
        <v>0</v>
      </c>
      <c r="G14" s="70">
        <v>0</v>
      </c>
      <c r="H14" s="70">
        <v>0</v>
      </c>
      <c r="I14" s="70">
        <v>0</v>
      </c>
      <c r="J14" s="70">
        <v>0</v>
      </c>
      <c r="K14" s="70">
        <v>0</v>
      </c>
      <c r="M14" s="104">
        <v>7</v>
      </c>
      <c r="N14" t="s">
        <v>40</v>
      </c>
      <c r="O14" s="18">
        <v>90</v>
      </c>
      <c r="P14" s="14">
        <v>405</v>
      </c>
      <c r="Q14" s="17">
        <v>482</v>
      </c>
      <c r="R14" s="70">
        <v>6</v>
      </c>
      <c r="S14" s="70">
        <v>4</v>
      </c>
      <c r="T14" s="70">
        <v>6</v>
      </c>
      <c r="U14" s="70">
        <v>6</v>
      </c>
      <c r="V14" s="70">
        <v>4</v>
      </c>
      <c r="W14" s="70">
        <v>47</v>
      </c>
      <c r="X14" s="70">
        <v>12</v>
      </c>
      <c r="Y14" s="70">
        <v>3</v>
      </c>
      <c r="Z14" s="70">
        <v>597</v>
      </c>
      <c r="AA14" s="70">
        <v>688</v>
      </c>
      <c r="AB14" s="70">
        <v>4</v>
      </c>
      <c r="AC14" s="70">
        <v>217</v>
      </c>
      <c r="AD14" s="70">
        <v>506</v>
      </c>
      <c r="AE14" s="70">
        <v>56</v>
      </c>
      <c r="AF14" s="70">
        <f t="shared" si="0"/>
        <v>184.29411764705881</v>
      </c>
      <c r="AG14" s="70">
        <f t="shared" si="1"/>
        <v>3133</v>
      </c>
    </row>
    <row r="15" spans="1:74" x14ac:dyDescent="0.25">
      <c r="A15" s="2" t="s">
        <v>48</v>
      </c>
      <c r="B15" s="70">
        <v>0</v>
      </c>
      <c r="C15" s="70">
        <v>0</v>
      </c>
      <c r="D15" s="70">
        <v>0</v>
      </c>
      <c r="E15" s="70">
        <v>0</v>
      </c>
      <c r="F15" s="70">
        <v>0</v>
      </c>
      <c r="G15" s="70">
        <v>0</v>
      </c>
      <c r="H15" s="70">
        <v>0</v>
      </c>
      <c r="I15" s="70">
        <v>2</v>
      </c>
      <c r="J15" s="70">
        <v>0</v>
      </c>
      <c r="K15" s="70">
        <v>2</v>
      </c>
      <c r="M15" s="104">
        <v>8</v>
      </c>
      <c r="N15" t="s">
        <v>2</v>
      </c>
      <c r="O15" s="16">
        <v>179</v>
      </c>
      <c r="P15" s="14">
        <v>315</v>
      </c>
      <c r="Q15" s="52">
        <v>282</v>
      </c>
      <c r="R15" s="70">
        <v>354</v>
      </c>
      <c r="S15" s="70">
        <v>221</v>
      </c>
      <c r="T15" s="70">
        <v>114</v>
      </c>
      <c r="U15" s="70">
        <v>210</v>
      </c>
      <c r="V15" s="70">
        <v>107</v>
      </c>
      <c r="W15" s="70">
        <v>80</v>
      </c>
      <c r="X15" s="70">
        <v>135</v>
      </c>
      <c r="Y15" s="70">
        <v>106</v>
      </c>
      <c r="Z15" s="70">
        <v>82</v>
      </c>
      <c r="AA15" s="70">
        <v>132</v>
      </c>
      <c r="AB15" s="70">
        <v>61</v>
      </c>
      <c r="AC15" s="70">
        <v>199</v>
      </c>
      <c r="AD15" s="70">
        <v>145</v>
      </c>
      <c r="AE15" s="70">
        <v>114</v>
      </c>
      <c r="AF15" s="70">
        <f t="shared" si="0"/>
        <v>166.8235294117647</v>
      </c>
      <c r="AG15" s="70">
        <f t="shared" si="1"/>
        <v>2836</v>
      </c>
    </row>
    <row r="16" spans="1:74" x14ac:dyDescent="0.25">
      <c r="A16" s="2" t="s">
        <v>6</v>
      </c>
      <c r="B16" s="70">
        <v>0</v>
      </c>
      <c r="C16" s="70">
        <v>0</v>
      </c>
      <c r="D16" s="70">
        <v>0</v>
      </c>
      <c r="E16" s="70">
        <v>0</v>
      </c>
      <c r="F16" s="70">
        <v>0</v>
      </c>
      <c r="G16" s="70">
        <v>0</v>
      </c>
      <c r="H16" s="70">
        <v>0</v>
      </c>
      <c r="I16" s="70">
        <v>0</v>
      </c>
      <c r="J16" s="70">
        <v>3</v>
      </c>
      <c r="K16" s="70">
        <v>3</v>
      </c>
      <c r="M16" s="104"/>
      <c r="N16" t="s">
        <v>47</v>
      </c>
      <c r="O16" s="18">
        <v>99</v>
      </c>
      <c r="P16" s="17">
        <v>82</v>
      </c>
      <c r="Q16" s="52">
        <v>57</v>
      </c>
      <c r="R16" s="70">
        <v>76</v>
      </c>
      <c r="S16" s="70">
        <v>344</v>
      </c>
      <c r="T16" s="70">
        <v>49</v>
      </c>
      <c r="U16" s="70">
        <v>65</v>
      </c>
      <c r="V16" s="70">
        <v>17</v>
      </c>
      <c r="W16" s="70">
        <v>14</v>
      </c>
      <c r="X16" s="70">
        <v>139</v>
      </c>
      <c r="Y16" s="70">
        <v>176</v>
      </c>
      <c r="Z16" s="70">
        <v>55</v>
      </c>
      <c r="AA16" s="70">
        <v>128</v>
      </c>
      <c r="AB16" s="70">
        <v>130</v>
      </c>
      <c r="AC16" s="70">
        <v>6</v>
      </c>
      <c r="AD16" s="70">
        <v>67</v>
      </c>
      <c r="AE16" s="70">
        <v>58</v>
      </c>
      <c r="AF16" s="70">
        <f t="shared" si="0"/>
        <v>91.882352941176464</v>
      </c>
      <c r="AG16" s="70">
        <f t="shared" si="1"/>
        <v>1562</v>
      </c>
    </row>
    <row r="17" spans="1:33" x14ac:dyDescent="0.25">
      <c r="A17" s="2" t="s">
        <v>7</v>
      </c>
      <c r="B17" s="70">
        <v>0</v>
      </c>
      <c r="C17" s="70">
        <v>0</v>
      </c>
      <c r="D17" s="70">
        <v>0</v>
      </c>
      <c r="E17" s="70">
        <v>1</v>
      </c>
      <c r="F17" s="70">
        <v>0</v>
      </c>
      <c r="G17" s="70">
        <v>9</v>
      </c>
      <c r="H17" s="70">
        <v>0</v>
      </c>
      <c r="I17" s="70">
        <v>0</v>
      </c>
      <c r="J17" s="70">
        <v>0</v>
      </c>
      <c r="K17" s="70">
        <v>10</v>
      </c>
      <c r="M17" s="104">
        <v>9</v>
      </c>
      <c r="N17" t="s">
        <v>10</v>
      </c>
      <c r="O17" s="18">
        <v>81</v>
      </c>
      <c r="P17" s="14">
        <v>373</v>
      </c>
      <c r="Q17" s="52">
        <v>121</v>
      </c>
      <c r="R17" s="70">
        <v>71</v>
      </c>
      <c r="S17" s="70">
        <v>21</v>
      </c>
      <c r="T17" s="70">
        <v>56</v>
      </c>
      <c r="U17" s="70">
        <v>352</v>
      </c>
      <c r="V17" s="70">
        <v>55</v>
      </c>
      <c r="W17" s="70">
        <v>122</v>
      </c>
      <c r="X17" s="70">
        <v>92</v>
      </c>
      <c r="Y17" s="70">
        <v>22</v>
      </c>
      <c r="Z17" s="70">
        <v>6</v>
      </c>
      <c r="AA17" s="70">
        <v>52</v>
      </c>
      <c r="AB17" s="70">
        <v>16</v>
      </c>
      <c r="AC17" s="70">
        <v>2</v>
      </c>
      <c r="AD17" s="70">
        <v>1</v>
      </c>
      <c r="AE17" s="70">
        <v>4</v>
      </c>
      <c r="AF17" s="70">
        <f t="shared" si="0"/>
        <v>85.117647058823536</v>
      </c>
      <c r="AG17" s="70">
        <f t="shared" si="1"/>
        <v>1447</v>
      </c>
    </row>
    <row r="18" spans="1:33" x14ac:dyDescent="0.25">
      <c r="A18" s="2" t="s">
        <v>50</v>
      </c>
      <c r="B18" s="70">
        <v>0</v>
      </c>
      <c r="C18" s="70">
        <v>0</v>
      </c>
      <c r="D18" s="70">
        <v>0</v>
      </c>
      <c r="E18" s="70">
        <v>0</v>
      </c>
      <c r="F18" s="70">
        <v>0</v>
      </c>
      <c r="G18" s="70">
        <v>3</v>
      </c>
      <c r="H18" s="70">
        <v>0</v>
      </c>
      <c r="I18" s="70">
        <v>0</v>
      </c>
      <c r="J18" s="70">
        <v>0</v>
      </c>
      <c r="K18" s="70">
        <v>3</v>
      </c>
      <c r="M18" s="104">
        <v>10</v>
      </c>
      <c r="N18" t="s">
        <v>3</v>
      </c>
      <c r="O18" s="16">
        <v>24</v>
      </c>
      <c r="P18" s="14">
        <v>36</v>
      </c>
      <c r="Q18" s="52">
        <v>59</v>
      </c>
      <c r="R18" s="70">
        <v>68</v>
      </c>
      <c r="S18" s="70">
        <v>90</v>
      </c>
      <c r="T18" s="70">
        <v>24</v>
      </c>
      <c r="U18" s="70">
        <v>39</v>
      </c>
      <c r="V18" s="70">
        <v>44</v>
      </c>
      <c r="W18" s="70">
        <v>58</v>
      </c>
      <c r="X18" s="70">
        <v>59</v>
      </c>
      <c r="Y18" s="70">
        <v>88</v>
      </c>
      <c r="Z18" s="70">
        <v>64</v>
      </c>
      <c r="AA18" s="70">
        <v>108</v>
      </c>
      <c r="AB18" s="70">
        <v>74</v>
      </c>
      <c r="AC18" s="70">
        <v>234</v>
      </c>
      <c r="AD18" s="70">
        <v>64</v>
      </c>
      <c r="AE18" s="70">
        <v>91</v>
      </c>
      <c r="AF18" s="70">
        <f t="shared" si="0"/>
        <v>72</v>
      </c>
      <c r="AG18" s="70">
        <f t="shared" si="1"/>
        <v>1224</v>
      </c>
    </row>
    <row r="19" spans="1:33" x14ac:dyDescent="0.25">
      <c r="A19" s="2" t="s">
        <v>51</v>
      </c>
      <c r="B19" s="70">
        <v>0</v>
      </c>
      <c r="C19" s="70">
        <v>0</v>
      </c>
      <c r="D19" s="70">
        <v>0</v>
      </c>
      <c r="E19" s="70">
        <v>0</v>
      </c>
      <c r="F19" s="70">
        <v>18</v>
      </c>
      <c r="G19" s="70">
        <v>0</v>
      </c>
      <c r="H19" s="70">
        <v>0</v>
      </c>
      <c r="I19" s="70">
        <v>0</v>
      </c>
      <c r="J19" s="70">
        <v>0</v>
      </c>
      <c r="K19" s="70">
        <v>18</v>
      </c>
      <c r="M19" s="104">
        <v>11</v>
      </c>
      <c r="N19" t="s">
        <v>15</v>
      </c>
      <c r="O19" s="16">
        <v>125</v>
      </c>
      <c r="P19" s="17">
        <v>0</v>
      </c>
      <c r="Q19" s="17">
        <v>33</v>
      </c>
      <c r="R19" s="70">
        <v>76</v>
      </c>
      <c r="S19" s="70">
        <v>18</v>
      </c>
      <c r="T19" s="70">
        <v>15</v>
      </c>
      <c r="U19" s="23">
        <v>0</v>
      </c>
      <c r="V19" s="70">
        <v>20</v>
      </c>
      <c r="W19" s="70">
        <v>57</v>
      </c>
      <c r="X19" s="70">
        <v>24</v>
      </c>
      <c r="Y19" s="70">
        <v>2</v>
      </c>
      <c r="Z19" s="70">
        <v>17</v>
      </c>
      <c r="AA19" s="70">
        <v>37</v>
      </c>
      <c r="AB19" s="70">
        <v>78</v>
      </c>
      <c r="AC19" s="70">
        <v>106</v>
      </c>
      <c r="AD19" s="70">
        <v>117</v>
      </c>
      <c r="AE19" s="70">
        <v>159</v>
      </c>
      <c r="AF19" s="70">
        <f t="shared" si="0"/>
        <v>52</v>
      </c>
      <c r="AG19" s="70">
        <f t="shared" si="1"/>
        <v>884</v>
      </c>
    </row>
    <row r="20" spans="1:33" x14ac:dyDescent="0.25">
      <c r="A20" s="2" t="s">
        <v>42</v>
      </c>
      <c r="B20" s="70">
        <v>0</v>
      </c>
      <c r="C20" s="70">
        <v>0</v>
      </c>
      <c r="D20" s="70">
        <v>0</v>
      </c>
      <c r="E20" s="70">
        <v>0</v>
      </c>
      <c r="F20" s="70">
        <v>0</v>
      </c>
      <c r="G20" s="70">
        <v>1</v>
      </c>
      <c r="H20" s="70">
        <v>2</v>
      </c>
      <c r="I20" s="70">
        <v>0</v>
      </c>
      <c r="J20" s="70">
        <v>0</v>
      </c>
      <c r="K20" s="70">
        <v>3</v>
      </c>
      <c r="M20" s="104">
        <v>12</v>
      </c>
      <c r="N20" t="s">
        <v>7</v>
      </c>
      <c r="O20" s="16">
        <v>10</v>
      </c>
      <c r="P20" s="14">
        <v>22</v>
      </c>
      <c r="Q20" s="52">
        <v>27</v>
      </c>
      <c r="R20" s="70">
        <v>28</v>
      </c>
      <c r="S20" s="70">
        <v>65</v>
      </c>
      <c r="T20" s="70">
        <v>26</v>
      </c>
      <c r="U20" s="70">
        <v>28</v>
      </c>
      <c r="V20" s="70">
        <v>43</v>
      </c>
      <c r="W20" s="70">
        <v>51</v>
      </c>
      <c r="X20" s="70">
        <v>25</v>
      </c>
      <c r="Y20" s="70">
        <v>27</v>
      </c>
      <c r="Z20" s="70">
        <v>204</v>
      </c>
      <c r="AA20" s="70">
        <v>153</v>
      </c>
      <c r="AB20" s="70">
        <v>17</v>
      </c>
      <c r="AC20" s="70">
        <v>24</v>
      </c>
      <c r="AD20" s="70">
        <v>21</v>
      </c>
      <c r="AE20" s="70">
        <v>35</v>
      </c>
      <c r="AF20" s="70">
        <f t="shared" si="0"/>
        <v>47.411764705882355</v>
      </c>
      <c r="AG20" s="70">
        <f t="shared" si="1"/>
        <v>806</v>
      </c>
    </row>
    <row r="21" spans="1:33" x14ac:dyDescent="0.25">
      <c r="A21" s="2" t="s">
        <v>8</v>
      </c>
      <c r="B21" s="70">
        <v>0</v>
      </c>
      <c r="C21" s="70">
        <v>0</v>
      </c>
      <c r="D21" s="70">
        <v>0</v>
      </c>
      <c r="E21" s="70">
        <v>0</v>
      </c>
      <c r="F21" s="70">
        <v>0</v>
      </c>
      <c r="G21" s="70">
        <v>1</v>
      </c>
      <c r="H21" s="70">
        <v>8</v>
      </c>
      <c r="I21" s="70">
        <v>2</v>
      </c>
      <c r="J21" s="70">
        <v>2</v>
      </c>
      <c r="K21" s="70">
        <v>13</v>
      </c>
      <c r="M21" s="104">
        <v>13</v>
      </c>
      <c r="N21" t="s">
        <v>32</v>
      </c>
      <c r="O21" s="16">
        <v>1</v>
      </c>
      <c r="P21" s="14">
        <v>5</v>
      </c>
      <c r="Q21" s="52">
        <v>3</v>
      </c>
      <c r="R21" s="70">
        <v>34</v>
      </c>
      <c r="S21" s="70">
        <v>0</v>
      </c>
      <c r="T21" s="70">
        <v>13</v>
      </c>
      <c r="U21" s="70">
        <v>33</v>
      </c>
      <c r="V21" s="70">
        <v>3</v>
      </c>
      <c r="W21" s="70">
        <v>10</v>
      </c>
      <c r="X21" s="70">
        <v>10</v>
      </c>
      <c r="Y21" s="70">
        <v>0</v>
      </c>
      <c r="Z21" s="70">
        <v>613</v>
      </c>
      <c r="AA21" s="70">
        <v>10</v>
      </c>
      <c r="AB21" s="70">
        <v>5</v>
      </c>
      <c r="AC21" s="70">
        <v>7</v>
      </c>
      <c r="AD21" s="70">
        <v>5</v>
      </c>
      <c r="AE21" s="70">
        <v>14</v>
      </c>
      <c r="AF21" s="70">
        <f t="shared" si="0"/>
        <v>45.058823529411768</v>
      </c>
      <c r="AG21" s="70">
        <f t="shared" si="1"/>
        <v>766</v>
      </c>
    </row>
    <row r="22" spans="1:33" x14ac:dyDescent="0.25">
      <c r="A22" s="2" t="s">
        <v>9</v>
      </c>
      <c r="B22" s="70">
        <v>0</v>
      </c>
      <c r="C22" s="70">
        <v>0</v>
      </c>
      <c r="D22" s="70">
        <v>0</v>
      </c>
      <c r="E22" s="70">
        <v>23</v>
      </c>
      <c r="F22" s="70">
        <v>29</v>
      </c>
      <c r="G22" s="70">
        <v>4</v>
      </c>
      <c r="H22" s="70">
        <v>106</v>
      </c>
      <c r="I22" s="70">
        <v>110</v>
      </c>
      <c r="J22" s="70">
        <v>20</v>
      </c>
      <c r="K22" s="70">
        <v>292</v>
      </c>
      <c r="M22" s="104">
        <v>14</v>
      </c>
      <c r="N22" t="s">
        <v>8</v>
      </c>
      <c r="O22" s="16">
        <v>13</v>
      </c>
      <c r="P22" s="14">
        <v>56</v>
      </c>
      <c r="Q22" s="52">
        <v>30</v>
      </c>
      <c r="R22" s="70">
        <v>18</v>
      </c>
      <c r="S22" s="70">
        <v>62</v>
      </c>
      <c r="T22" s="70">
        <v>39</v>
      </c>
      <c r="U22" s="70">
        <v>39</v>
      </c>
      <c r="V22" s="70">
        <v>58</v>
      </c>
      <c r="W22" s="70">
        <v>58</v>
      </c>
      <c r="X22" s="70">
        <v>55</v>
      </c>
      <c r="Y22" s="70">
        <v>28</v>
      </c>
      <c r="Z22" s="70">
        <v>5</v>
      </c>
      <c r="AA22" s="70">
        <v>43</v>
      </c>
      <c r="AB22" s="70">
        <v>12</v>
      </c>
      <c r="AC22" s="70">
        <v>22</v>
      </c>
      <c r="AD22" s="70">
        <v>8</v>
      </c>
      <c r="AE22" s="70">
        <v>39</v>
      </c>
      <c r="AF22" s="70">
        <f t="shared" si="0"/>
        <v>34.411764705882355</v>
      </c>
      <c r="AG22" s="70">
        <f t="shared" si="1"/>
        <v>585</v>
      </c>
    </row>
    <row r="23" spans="1:33" x14ac:dyDescent="0.25">
      <c r="A23" s="2" t="s">
        <v>44</v>
      </c>
      <c r="B23" s="70">
        <v>0</v>
      </c>
      <c r="C23" s="70">
        <v>0</v>
      </c>
      <c r="D23" s="70">
        <v>0</v>
      </c>
      <c r="E23" s="70">
        <v>0</v>
      </c>
      <c r="F23" s="70">
        <v>0</v>
      </c>
      <c r="G23" s="70">
        <v>1</v>
      </c>
      <c r="H23" s="70">
        <v>0</v>
      </c>
      <c r="I23" s="70">
        <v>0</v>
      </c>
      <c r="J23" s="70">
        <v>0</v>
      </c>
      <c r="K23" s="70">
        <v>1</v>
      </c>
      <c r="M23" s="104">
        <v>15</v>
      </c>
      <c r="N23" t="s">
        <v>41</v>
      </c>
      <c r="O23" s="16">
        <v>5</v>
      </c>
      <c r="P23" s="14">
        <v>42</v>
      </c>
      <c r="Q23" s="52">
        <v>5</v>
      </c>
      <c r="R23" s="70">
        <v>95</v>
      </c>
      <c r="S23" s="70">
        <v>96</v>
      </c>
      <c r="T23" s="70">
        <v>17</v>
      </c>
      <c r="U23" s="70">
        <v>4</v>
      </c>
      <c r="V23" s="70">
        <v>23</v>
      </c>
      <c r="W23" s="70">
        <v>13</v>
      </c>
      <c r="X23" s="70">
        <v>16</v>
      </c>
      <c r="Y23" s="70">
        <v>13</v>
      </c>
      <c r="Z23" s="70">
        <v>42</v>
      </c>
      <c r="AA23" s="70">
        <v>3</v>
      </c>
      <c r="AB23" s="70">
        <v>91</v>
      </c>
      <c r="AC23" s="70">
        <v>72</v>
      </c>
      <c r="AD23" s="70">
        <v>38</v>
      </c>
      <c r="AE23" s="70">
        <v>5</v>
      </c>
      <c r="AF23" s="70">
        <f t="shared" si="0"/>
        <v>34.117647058823529</v>
      </c>
      <c r="AG23" s="70">
        <f t="shared" si="1"/>
        <v>580</v>
      </c>
    </row>
    <row r="24" spans="1:33" x14ac:dyDescent="0.25">
      <c r="A24" s="2" t="s">
        <v>10</v>
      </c>
      <c r="B24" s="70">
        <v>0</v>
      </c>
      <c r="C24" s="70">
        <v>0</v>
      </c>
      <c r="D24" s="70">
        <v>0</v>
      </c>
      <c r="E24" s="70">
        <v>7</v>
      </c>
      <c r="F24" s="70">
        <v>15</v>
      </c>
      <c r="G24" s="70">
        <v>49</v>
      </c>
      <c r="H24" s="70">
        <v>10</v>
      </c>
      <c r="I24" s="70">
        <v>0</v>
      </c>
      <c r="J24" s="70">
        <v>0</v>
      </c>
      <c r="K24" s="70">
        <v>81</v>
      </c>
      <c r="M24" s="104">
        <v>16</v>
      </c>
      <c r="N24" t="s">
        <v>13</v>
      </c>
      <c r="O24" s="16">
        <v>0</v>
      </c>
      <c r="P24" s="14">
        <v>7</v>
      </c>
      <c r="Q24" s="52">
        <v>0</v>
      </c>
      <c r="R24" s="70">
        <v>1</v>
      </c>
      <c r="S24" s="70">
        <v>146</v>
      </c>
      <c r="T24" s="70">
        <v>98</v>
      </c>
      <c r="U24" s="70">
        <v>11</v>
      </c>
      <c r="V24" s="70">
        <v>0</v>
      </c>
      <c r="W24" s="70">
        <v>15</v>
      </c>
      <c r="X24" s="70">
        <v>11</v>
      </c>
      <c r="Y24" s="70">
        <v>40</v>
      </c>
      <c r="Z24" s="70">
        <v>26</v>
      </c>
      <c r="AA24" s="70">
        <v>14</v>
      </c>
      <c r="AB24" s="70">
        <v>15</v>
      </c>
      <c r="AC24" s="70">
        <v>0</v>
      </c>
      <c r="AD24" s="70">
        <v>19</v>
      </c>
      <c r="AE24" s="70">
        <v>15</v>
      </c>
      <c r="AF24" s="70">
        <f t="shared" si="0"/>
        <v>24.588235294117649</v>
      </c>
      <c r="AG24" s="70">
        <f t="shared" si="1"/>
        <v>418</v>
      </c>
    </row>
    <row r="25" spans="1:33" x14ac:dyDescent="0.25">
      <c r="A25" s="2" t="s">
        <v>11</v>
      </c>
      <c r="B25" s="70">
        <v>0</v>
      </c>
      <c r="C25" s="70">
        <v>0</v>
      </c>
      <c r="D25" s="70">
        <v>0</v>
      </c>
      <c r="E25" s="70">
        <v>0</v>
      </c>
      <c r="F25" s="70">
        <v>1326</v>
      </c>
      <c r="G25" s="70">
        <v>814</v>
      </c>
      <c r="H25" s="70">
        <v>942</v>
      </c>
      <c r="I25" s="70">
        <v>146</v>
      </c>
      <c r="J25" s="70">
        <v>1</v>
      </c>
      <c r="K25" s="70">
        <v>3229</v>
      </c>
      <c r="M25" s="104">
        <v>17</v>
      </c>
      <c r="N25" t="s">
        <v>54</v>
      </c>
      <c r="O25" s="16">
        <v>0</v>
      </c>
      <c r="P25" s="17">
        <v>0</v>
      </c>
      <c r="Q25" s="17">
        <v>15</v>
      </c>
      <c r="R25" s="70">
        <v>1</v>
      </c>
      <c r="S25" s="70">
        <v>22</v>
      </c>
      <c r="T25" s="70">
        <v>36</v>
      </c>
      <c r="U25" s="23">
        <v>0</v>
      </c>
      <c r="V25" s="70">
        <v>1</v>
      </c>
      <c r="W25" s="70">
        <v>37</v>
      </c>
      <c r="X25" s="70">
        <v>7</v>
      </c>
      <c r="Y25" s="70">
        <v>3</v>
      </c>
      <c r="Z25" s="70">
        <v>126</v>
      </c>
      <c r="AA25" s="70">
        <v>49</v>
      </c>
      <c r="AB25" s="70">
        <v>7</v>
      </c>
      <c r="AC25" s="70">
        <v>9</v>
      </c>
      <c r="AD25" s="70">
        <v>31</v>
      </c>
      <c r="AE25" s="70">
        <v>15</v>
      </c>
      <c r="AF25" s="70">
        <f t="shared" si="0"/>
        <v>21.117647058823529</v>
      </c>
      <c r="AG25" s="70">
        <f t="shared" si="1"/>
        <v>359</v>
      </c>
    </row>
    <row r="26" spans="1:33" x14ac:dyDescent="0.25">
      <c r="A26" s="2" t="s">
        <v>12</v>
      </c>
      <c r="B26" s="70">
        <v>0</v>
      </c>
      <c r="C26" s="70">
        <v>0</v>
      </c>
      <c r="D26" s="70">
        <v>0</v>
      </c>
      <c r="E26" s="70">
        <v>0</v>
      </c>
      <c r="F26" s="70">
        <v>44</v>
      </c>
      <c r="G26" s="70">
        <v>49</v>
      </c>
      <c r="H26" s="70">
        <v>43</v>
      </c>
      <c r="I26" s="70">
        <v>0</v>
      </c>
      <c r="J26" s="70">
        <v>0</v>
      </c>
      <c r="K26" s="70">
        <v>136</v>
      </c>
      <c r="M26" s="104">
        <v>18</v>
      </c>
      <c r="N26" t="s">
        <v>43</v>
      </c>
      <c r="O26" s="16">
        <v>11</v>
      </c>
      <c r="P26" s="14">
        <v>11</v>
      </c>
      <c r="Q26" s="52">
        <v>13</v>
      </c>
      <c r="R26" s="70">
        <v>8</v>
      </c>
      <c r="S26" s="70">
        <v>2</v>
      </c>
      <c r="T26" s="70">
        <v>8</v>
      </c>
      <c r="U26" s="70">
        <v>18</v>
      </c>
      <c r="V26" s="70">
        <v>15</v>
      </c>
      <c r="W26" s="70">
        <v>0</v>
      </c>
      <c r="X26" s="70">
        <v>7</v>
      </c>
      <c r="Y26" s="70">
        <v>22</v>
      </c>
      <c r="Z26" s="70">
        <v>7</v>
      </c>
      <c r="AA26" s="70">
        <v>17</v>
      </c>
      <c r="AB26" s="70">
        <v>18</v>
      </c>
      <c r="AC26" s="70">
        <v>0</v>
      </c>
      <c r="AD26" s="70">
        <v>21</v>
      </c>
      <c r="AE26" s="70">
        <v>12</v>
      </c>
      <c r="AF26" s="70">
        <f t="shared" si="0"/>
        <v>11.176470588235293</v>
      </c>
      <c r="AG26" s="70">
        <f t="shared" si="1"/>
        <v>190</v>
      </c>
    </row>
    <row r="27" spans="1:33" x14ac:dyDescent="0.25">
      <c r="A27" s="2" t="s">
        <v>32</v>
      </c>
      <c r="B27" s="70">
        <v>0</v>
      </c>
      <c r="C27" s="70">
        <v>0</v>
      </c>
      <c r="D27" s="70">
        <v>0</v>
      </c>
      <c r="E27" s="70">
        <v>0</v>
      </c>
      <c r="F27" s="70">
        <v>0</v>
      </c>
      <c r="G27" s="70">
        <v>1</v>
      </c>
      <c r="H27" s="70">
        <v>0</v>
      </c>
      <c r="I27" s="70">
        <v>0</v>
      </c>
      <c r="J27" s="70">
        <v>0</v>
      </c>
      <c r="K27" s="70">
        <v>1</v>
      </c>
      <c r="M27" s="104">
        <v>19</v>
      </c>
      <c r="N27" t="s">
        <v>42</v>
      </c>
      <c r="O27" s="16">
        <v>3</v>
      </c>
      <c r="P27" s="14">
        <v>12</v>
      </c>
      <c r="Q27" s="52">
        <v>1</v>
      </c>
      <c r="R27" s="70">
        <v>7</v>
      </c>
      <c r="S27" s="70">
        <v>0</v>
      </c>
      <c r="T27" s="70">
        <v>8</v>
      </c>
      <c r="U27" s="70">
        <v>5</v>
      </c>
      <c r="V27" s="70">
        <v>5</v>
      </c>
      <c r="W27" s="70">
        <v>11</v>
      </c>
      <c r="X27" s="70">
        <v>29</v>
      </c>
      <c r="Y27" s="70">
        <v>4</v>
      </c>
      <c r="Z27" s="70">
        <v>6</v>
      </c>
      <c r="AA27" s="70">
        <v>4</v>
      </c>
      <c r="AB27" s="70">
        <v>14</v>
      </c>
      <c r="AC27" s="70">
        <v>5</v>
      </c>
      <c r="AD27" s="70">
        <v>3</v>
      </c>
      <c r="AE27" s="70">
        <v>8</v>
      </c>
      <c r="AF27" s="70">
        <f t="shared" si="0"/>
        <v>7.3529411764705879</v>
      </c>
      <c r="AG27" s="70">
        <f t="shared" si="1"/>
        <v>125</v>
      </c>
    </row>
    <row r="28" spans="1:33" x14ac:dyDescent="0.25">
      <c r="A28" s="2" t="s">
        <v>18</v>
      </c>
      <c r="B28" s="70">
        <v>0</v>
      </c>
      <c r="C28" s="70">
        <v>0</v>
      </c>
      <c r="D28" s="70">
        <v>0</v>
      </c>
      <c r="E28" s="70">
        <v>1</v>
      </c>
      <c r="F28" s="70">
        <v>103</v>
      </c>
      <c r="G28" s="70">
        <v>0</v>
      </c>
      <c r="H28" s="70">
        <v>0</v>
      </c>
      <c r="I28" s="70">
        <v>0</v>
      </c>
      <c r="J28" s="70">
        <v>0</v>
      </c>
      <c r="K28" s="70">
        <v>104</v>
      </c>
      <c r="M28" s="104">
        <v>20</v>
      </c>
      <c r="N28" t="s">
        <v>4</v>
      </c>
      <c r="O28" s="16">
        <v>0</v>
      </c>
      <c r="P28" s="14">
        <v>26</v>
      </c>
      <c r="Q28" s="52">
        <v>3</v>
      </c>
      <c r="R28" s="70">
        <v>15</v>
      </c>
      <c r="S28" s="70">
        <v>9</v>
      </c>
      <c r="T28" s="70">
        <v>4</v>
      </c>
      <c r="U28" s="70">
        <v>11</v>
      </c>
      <c r="V28" s="70">
        <v>1</v>
      </c>
      <c r="W28" s="70">
        <v>5</v>
      </c>
      <c r="X28" s="70">
        <v>13</v>
      </c>
      <c r="Y28" s="70">
        <v>0</v>
      </c>
      <c r="Z28" s="70">
        <v>2</v>
      </c>
      <c r="AA28" s="70">
        <v>1</v>
      </c>
      <c r="AB28" s="70">
        <v>0</v>
      </c>
      <c r="AC28" s="70">
        <v>7</v>
      </c>
      <c r="AD28" s="70">
        <v>3</v>
      </c>
      <c r="AE28" s="70">
        <v>5</v>
      </c>
      <c r="AF28" s="70">
        <f t="shared" si="0"/>
        <v>6.1764705882352944</v>
      </c>
      <c r="AG28" s="70">
        <f t="shared" si="1"/>
        <v>105</v>
      </c>
    </row>
    <row r="29" spans="1:33" x14ac:dyDescent="0.25">
      <c r="A29" s="2" t="s">
        <v>46</v>
      </c>
      <c r="B29" s="70">
        <v>0</v>
      </c>
      <c r="C29" s="70">
        <v>0</v>
      </c>
      <c r="D29" s="70">
        <v>0</v>
      </c>
      <c r="E29" s="70">
        <v>0</v>
      </c>
      <c r="F29" s="70">
        <v>0</v>
      </c>
      <c r="G29" s="70">
        <v>0</v>
      </c>
      <c r="H29" s="70">
        <v>0</v>
      </c>
      <c r="I29" s="70">
        <v>0</v>
      </c>
      <c r="J29" s="70">
        <v>0</v>
      </c>
      <c r="K29" s="70">
        <v>0</v>
      </c>
      <c r="M29" s="104">
        <v>21</v>
      </c>
      <c r="N29" t="s">
        <v>44</v>
      </c>
      <c r="O29" s="16">
        <v>1</v>
      </c>
      <c r="P29" s="14">
        <v>10</v>
      </c>
      <c r="Q29" s="52">
        <v>1</v>
      </c>
      <c r="R29" s="70">
        <v>2</v>
      </c>
      <c r="S29" s="70">
        <v>9</v>
      </c>
      <c r="T29" s="70">
        <v>2</v>
      </c>
      <c r="U29" s="70">
        <v>6</v>
      </c>
      <c r="V29" s="70">
        <v>9</v>
      </c>
      <c r="W29" s="70">
        <v>7</v>
      </c>
      <c r="X29" s="70">
        <v>3</v>
      </c>
      <c r="Y29" s="70">
        <v>5</v>
      </c>
      <c r="Z29" s="70">
        <v>2</v>
      </c>
      <c r="AA29" s="70">
        <v>5</v>
      </c>
      <c r="AB29" s="70">
        <v>5</v>
      </c>
      <c r="AC29" s="70">
        <v>7</v>
      </c>
      <c r="AD29" s="70">
        <v>2</v>
      </c>
      <c r="AE29" s="70">
        <v>23</v>
      </c>
      <c r="AF29" s="70">
        <f t="shared" si="0"/>
        <v>5.8235294117647056</v>
      </c>
      <c r="AG29" s="70">
        <f t="shared" si="1"/>
        <v>99</v>
      </c>
    </row>
    <row r="30" spans="1:33" x14ac:dyDescent="0.25">
      <c r="A30" s="2" t="s">
        <v>13</v>
      </c>
      <c r="B30" s="70">
        <v>0</v>
      </c>
      <c r="C30" s="70">
        <v>0</v>
      </c>
      <c r="D30" s="70">
        <v>0</v>
      </c>
      <c r="E30" s="70">
        <v>0</v>
      </c>
      <c r="F30" s="70">
        <v>0</v>
      </c>
      <c r="G30" s="70">
        <v>0</v>
      </c>
      <c r="H30" s="70">
        <v>0</v>
      </c>
      <c r="I30" s="70">
        <v>0</v>
      </c>
      <c r="J30" s="70">
        <v>0</v>
      </c>
      <c r="K30" s="70">
        <v>0</v>
      </c>
      <c r="N30" t="s">
        <v>237</v>
      </c>
      <c r="O30" s="103">
        <v>0</v>
      </c>
      <c r="P30" s="70">
        <v>0</v>
      </c>
      <c r="Q30" s="70">
        <v>0</v>
      </c>
      <c r="R30" s="70">
        <v>0</v>
      </c>
      <c r="S30" s="70">
        <v>0</v>
      </c>
      <c r="T30" s="70">
        <v>0</v>
      </c>
      <c r="U30" s="70">
        <v>0</v>
      </c>
      <c r="V30" s="70">
        <v>0</v>
      </c>
      <c r="W30" s="70">
        <v>0</v>
      </c>
      <c r="X30" s="70">
        <v>0</v>
      </c>
      <c r="Y30" s="70">
        <v>0</v>
      </c>
      <c r="Z30" s="70">
        <v>0</v>
      </c>
      <c r="AA30" s="70">
        <v>0</v>
      </c>
      <c r="AB30" s="70">
        <v>0</v>
      </c>
      <c r="AC30" s="70">
        <v>79</v>
      </c>
      <c r="AD30" s="70">
        <v>0</v>
      </c>
      <c r="AE30" s="70">
        <v>0</v>
      </c>
      <c r="AF30" s="70">
        <f t="shared" si="0"/>
        <v>4.6470588235294121</v>
      </c>
      <c r="AG30" s="70">
        <f t="shared" si="1"/>
        <v>79</v>
      </c>
    </row>
    <row r="31" spans="1:33" x14ac:dyDescent="0.25">
      <c r="A31" s="2" t="s">
        <v>14</v>
      </c>
      <c r="B31" s="70">
        <v>0</v>
      </c>
      <c r="C31" s="70">
        <v>0</v>
      </c>
      <c r="D31" s="70">
        <v>0</v>
      </c>
      <c r="E31" s="70">
        <v>40</v>
      </c>
      <c r="F31" s="70">
        <v>500</v>
      </c>
      <c r="G31" s="70">
        <v>420</v>
      </c>
      <c r="H31" s="70">
        <v>120</v>
      </c>
      <c r="I31" s="70">
        <v>12</v>
      </c>
      <c r="J31" s="70">
        <v>5</v>
      </c>
      <c r="K31" s="70">
        <v>1097</v>
      </c>
      <c r="N31" t="s">
        <v>48</v>
      </c>
      <c r="O31" s="16">
        <v>2</v>
      </c>
      <c r="P31" s="14">
        <v>18</v>
      </c>
      <c r="Q31" s="52">
        <v>0</v>
      </c>
      <c r="R31" s="70">
        <v>2</v>
      </c>
      <c r="S31" s="70">
        <v>2</v>
      </c>
      <c r="T31" s="115">
        <v>0</v>
      </c>
      <c r="U31" s="70">
        <v>5</v>
      </c>
      <c r="V31" s="70">
        <v>0</v>
      </c>
      <c r="W31" s="70">
        <v>15</v>
      </c>
      <c r="X31" s="70">
        <v>1</v>
      </c>
      <c r="Y31" s="70">
        <v>2</v>
      </c>
      <c r="Z31" s="70">
        <v>4</v>
      </c>
      <c r="AA31" s="70">
        <v>0</v>
      </c>
      <c r="AB31" s="70">
        <v>8</v>
      </c>
      <c r="AC31" s="70">
        <v>18</v>
      </c>
      <c r="AD31" s="70">
        <v>0</v>
      </c>
      <c r="AE31" s="70">
        <v>2</v>
      </c>
      <c r="AF31" s="70">
        <f t="shared" si="0"/>
        <v>4.6470588235294121</v>
      </c>
      <c r="AG31" s="70">
        <f t="shared" si="1"/>
        <v>79</v>
      </c>
    </row>
    <row r="32" spans="1:33" x14ac:dyDescent="0.25">
      <c r="A32" s="2" t="s">
        <v>40</v>
      </c>
      <c r="B32" s="70">
        <v>88</v>
      </c>
      <c r="C32" s="70">
        <v>2</v>
      </c>
      <c r="D32" s="70">
        <v>0</v>
      </c>
      <c r="E32" s="70">
        <v>0</v>
      </c>
      <c r="F32" s="70">
        <v>0</v>
      </c>
      <c r="G32" s="70">
        <v>0</v>
      </c>
      <c r="H32" s="70">
        <v>0</v>
      </c>
      <c r="I32" s="70">
        <v>0</v>
      </c>
      <c r="J32" s="70">
        <v>0</v>
      </c>
      <c r="K32" s="70">
        <v>90</v>
      </c>
      <c r="M32" s="104">
        <v>22</v>
      </c>
      <c r="N32" t="s">
        <v>53</v>
      </c>
      <c r="O32" s="103">
        <v>0</v>
      </c>
      <c r="P32" s="108">
        <v>0</v>
      </c>
      <c r="Q32" s="108">
        <v>2</v>
      </c>
      <c r="R32" s="108">
        <v>0</v>
      </c>
      <c r="S32" s="108">
        <v>0</v>
      </c>
      <c r="T32" s="108">
        <v>1</v>
      </c>
      <c r="U32" s="108">
        <v>1</v>
      </c>
      <c r="V32" s="13">
        <v>0</v>
      </c>
      <c r="W32" s="13">
        <v>0</v>
      </c>
      <c r="X32" s="70">
        <v>0</v>
      </c>
      <c r="Y32" s="70">
        <v>0</v>
      </c>
      <c r="Z32" s="70">
        <v>67</v>
      </c>
      <c r="AA32" s="70">
        <v>4</v>
      </c>
      <c r="AB32" s="70">
        <v>0</v>
      </c>
      <c r="AC32" s="70">
        <v>0</v>
      </c>
      <c r="AD32" s="70">
        <v>2</v>
      </c>
      <c r="AE32" s="70">
        <v>0</v>
      </c>
      <c r="AF32" s="70">
        <f t="shared" si="0"/>
        <v>4.5294117647058822</v>
      </c>
      <c r="AG32" s="70">
        <f t="shared" si="1"/>
        <v>77</v>
      </c>
    </row>
    <row r="33" spans="1:64" x14ac:dyDescent="0.25">
      <c r="A33" s="2" t="s">
        <v>52</v>
      </c>
      <c r="B33" s="70">
        <v>0</v>
      </c>
      <c r="C33" s="70">
        <v>0</v>
      </c>
      <c r="D33" s="70">
        <v>0</v>
      </c>
      <c r="E33" s="70">
        <v>0</v>
      </c>
      <c r="F33" s="70">
        <v>0</v>
      </c>
      <c r="G33" s="70">
        <v>0</v>
      </c>
      <c r="H33" s="70">
        <v>1</v>
      </c>
      <c r="I33" s="70">
        <v>0</v>
      </c>
      <c r="J33" s="70">
        <v>0</v>
      </c>
      <c r="K33" s="70">
        <v>1</v>
      </c>
      <c r="M33" s="104">
        <v>23</v>
      </c>
      <c r="N33" t="s">
        <v>51</v>
      </c>
      <c r="O33" s="16">
        <v>18</v>
      </c>
      <c r="P33" s="14">
        <v>0</v>
      </c>
      <c r="Q33" s="52">
        <v>2</v>
      </c>
      <c r="R33" s="70">
        <v>0</v>
      </c>
      <c r="S33" s="70">
        <v>3</v>
      </c>
      <c r="T33" s="70">
        <v>3</v>
      </c>
      <c r="U33" s="23">
        <v>0</v>
      </c>
      <c r="V33" s="23">
        <v>0</v>
      </c>
      <c r="W33" s="70">
        <v>1</v>
      </c>
      <c r="X33" s="70">
        <v>3</v>
      </c>
      <c r="Y33" s="70">
        <v>1</v>
      </c>
      <c r="Z33" s="70">
        <v>6</v>
      </c>
      <c r="AA33" s="70">
        <v>8</v>
      </c>
      <c r="AB33" s="70">
        <v>8</v>
      </c>
      <c r="AC33" s="70">
        <v>0</v>
      </c>
      <c r="AD33" s="70">
        <v>9</v>
      </c>
      <c r="AE33" s="70">
        <v>2</v>
      </c>
      <c r="AF33" s="70">
        <f t="shared" si="0"/>
        <v>3.7647058823529411</v>
      </c>
      <c r="AG33" s="70">
        <f t="shared" si="1"/>
        <v>64</v>
      </c>
    </row>
    <row r="34" spans="1:64" x14ac:dyDescent="0.25">
      <c r="A34" s="2" t="s">
        <v>53</v>
      </c>
      <c r="B34" s="70">
        <v>0</v>
      </c>
      <c r="C34" s="70">
        <v>0</v>
      </c>
      <c r="D34" s="70">
        <v>0</v>
      </c>
      <c r="E34" s="70">
        <v>0</v>
      </c>
      <c r="F34" s="70">
        <v>0</v>
      </c>
      <c r="G34" s="70">
        <v>0</v>
      </c>
      <c r="H34" s="70">
        <v>0</v>
      </c>
      <c r="I34" s="70">
        <v>0</v>
      </c>
      <c r="J34" s="70">
        <v>0</v>
      </c>
      <c r="K34" s="70">
        <v>0</v>
      </c>
      <c r="M34" s="104">
        <v>24</v>
      </c>
      <c r="N34" t="s">
        <v>16</v>
      </c>
      <c r="O34" s="16">
        <v>1</v>
      </c>
      <c r="P34" s="17">
        <v>5</v>
      </c>
      <c r="Q34" s="23">
        <v>1</v>
      </c>
      <c r="R34" s="70">
        <v>1</v>
      </c>
      <c r="S34" s="70">
        <v>0</v>
      </c>
      <c r="T34" s="115">
        <v>0</v>
      </c>
      <c r="U34" s="23">
        <v>0</v>
      </c>
      <c r="V34" s="23">
        <v>0</v>
      </c>
      <c r="W34" s="23">
        <v>0</v>
      </c>
      <c r="X34" s="70">
        <v>0</v>
      </c>
      <c r="Y34" s="70">
        <v>3</v>
      </c>
      <c r="Z34" s="70">
        <v>10</v>
      </c>
      <c r="AA34" s="70">
        <v>6</v>
      </c>
      <c r="AB34" s="70">
        <v>12</v>
      </c>
      <c r="AC34" s="70">
        <v>0</v>
      </c>
      <c r="AD34" s="70">
        <v>4</v>
      </c>
      <c r="AE34" s="70">
        <v>1</v>
      </c>
      <c r="AF34" s="70">
        <f t="shared" si="0"/>
        <v>2.5882352941176472</v>
      </c>
      <c r="AG34" s="70">
        <f t="shared" si="1"/>
        <v>44</v>
      </c>
    </row>
    <row r="35" spans="1:64" x14ac:dyDescent="0.25">
      <c r="A35" s="2" t="s">
        <v>15</v>
      </c>
      <c r="B35" s="70">
        <v>0</v>
      </c>
      <c r="C35" s="70">
        <v>0</v>
      </c>
      <c r="D35" s="70">
        <v>0</v>
      </c>
      <c r="E35" s="70">
        <v>0</v>
      </c>
      <c r="F35" s="70">
        <v>0</v>
      </c>
      <c r="G35" s="70">
        <v>119</v>
      </c>
      <c r="H35" s="70">
        <v>5</v>
      </c>
      <c r="I35" s="70">
        <v>1</v>
      </c>
      <c r="J35" s="70">
        <v>0</v>
      </c>
      <c r="K35" s="70">
        <v>125</v>
      </c>
      <c r="M35" s="104">
        <v>25</v>
      </c>
      <c r="N35" t="s">
        <v>46</v>
      </c>
      <c r="O35" s="16">
        <v>0</v>
      </c>
      <c r="P35" s="14">
        <v>1</v>
      </c>
      <c r="Q35" s="52">
        <v>8</v>
      </c>
      <c r="R35" s="70">
        <v>8</v>
      </c>
      <c r="S35" s="70">
        <v>0</v>
      </c>
      <c r="T35" s="70">
        <v>2</v>
      </c>
      <c r="U35" s="23">
        <v>0</v>
      </c>
      <c r="V35" s="23">
        <v>0</v>
      </c>
      <c r="W35" s="23">
        <v>0</v>
      </c>
      <c r="X35" s="70">
        <v>1</v>
      </c>
      <c r="Y35" s="70">
        <v>1</v>
      </c>
      <c r="Z35" s="70">
        <v>3</v>
      </c>
      <c r="AA35" s="70">
        <v>0</v>
      </c>
      <c r="AB35" s="70">
        <v>0</v>
      </c>
      <c r="AC35" s="70">
        <v>0</v>
      </c>
      <c r="AD35" s="70">
        <v>0</v>
      </c>
      <c r="AE35" s="70">
        <v>3</v>
      </c>
      <c r="AF35" s="70">
        <f t="shared" si="0"/>
        <v>1.588235294117647</v>
      </c>
      <c r="AG35" s="70">
        <f t="shared" si="1"/>
        <v>27</v>
      </c>
    </row>
    <row r="36" spans="1:64" x14ac:dyDescent="0.25">
      <c r="A36" s="2" t="s">
        <v>54</v>
      </c>
      <c r="B36" s="70">
        <v>0</v>
      </c>
      <c r="C36" s="70">
        <v>0</v>
      </c>
      <c r="D36" s="70">
        <v>0</v>
      </c>
      <c r="E36" s="70">
        <v>0</v>
      </c>
      <c r="F36" s="70">
        <v>0</v>
      </c>
      <c r="G36" s="70">
        <v>0</v>
      </c>
      <c r="H36" s="70">
        <v>0</v>
      </c>
      <c r="I36" s="70">
        <v>0</v>
      </c>
      <c r="J36" s="70">
        <v>0</v>
      </c>
      <c r="K36" s="70">
        <v>0</v>
      </c>
      <c r="M36" s="104">
        <v>26</v>
      </c>
      <c r="N36" t="s">
        <v>50</v>
      </c>
      <c r="O36" s="16">
        <v>3</v>
      </c>
      <c r="P36" s="17">
        <v>0</v>
      </c>
      <c r="Q36" s="52">
        <v>0</v>
      </c>
      <c r="R36" s="70">
        <v>4</v>
      </c>
      <c r="S36" s="70">
        <v>6</v>
      </c>
      <c r="T36" s="115">
        <v>0</v>
      </c>
      <c r="U36" s="23">
        <v>0</v>
      </c>
      <c r="V36" s="70">
        <v>1</v>
      </c>
      <c r="W36" s="70">
        <v>1</v>
      </c>
      <c r="X36" s="70">
        <v>1</v>
      </c>
      <c r="Y36" s="70">
        <v>0</v>
      </c>
      <c r="Z36" s="70">
        <v>0</v>
      </c>
      <c r="AA36" s="70">
        <v>0</v>
      </c>
      <c r="AB36" s="70">
        <v>2</v>
      </c>
      <c r="AC36" s="70">
        <v>4</v>
      </c>
      <c r="AD36" s="70">
        <v>0</v>
      </c>
      <c r="AE36" s="70">
        <v>0</v>
      </c>
      <c r="AF36" s="70">
        <f t="shared" si="0"/>
        <v>1.2941176470588236</v>
      </c>
      <c r="AG36" s="70">
        <f t="shared" si="1"/>
        <v>22</v>
      </c>
    </row>
    <row r="37" spans="1:64" x14ac:dyDescent="0.25">
      <c r="A37" s="2" t="s">
        <v>47</v>
      </c>
      <c r="B37" s="70">
        <v>0</v>
      </c>
      <c r="C37" s="70">
        <v>0</v>
      </c>
      <c r="D37" s="70">
        <v>0</v>
      </c>
      <c r="E37" s="70">
        <v>0</v>
      </c>
      <c r="F37" s="70">
        <v>65</v>
      </c>
      <c r="G37" s="70">
        <v>17</v>
      </c>
      <c r="H37" s="70">
        <v>17</v>
      </c>
      <c r="I37" s="70">
        <v>0</v>
      </c>
      <c r="J37" s="70">
        <v>0</v>
      </c>
      <c r="K37" s="70">
        <v>99</v>
      </c>
      <c r="M37" s="104">
        <v>27</v>
      </c>
      <c r="N37" t="s">
        <v>45</v>
      </c>
      <c r="O37" s="16">
        <v>3</v>
      </c>
      <c r="P37" s="14">
        <v>1</v>
      </c>
      <c r="Q37" s="52">
        <v>1</v>
      </c>
      <c r="R37" s="70">
        <v>1</v>
      </c>
      <c r="S37" s="70">
        <v>10</v>
      </c>
      <c r="T37" s="115">
        <v>0</v>
      </c>
      <c r="U37" s="23">
        <v>0</v>
      </c>
      <c r="V37" s="23">
        <v>0</v>
      </c>
      <c r="W37" s="23">
        <v>0</v>
      </c>
      <c r="X37" s="70">
        <v>0</v>
      </c>
      <c r="Y37" s="70">
        <v>2</v>
      </c>
      <c r="Z37" s="70">
        <v>0</v>
      </c>
      <c r="AA37" s="70">
        <v>1</v>
      </c>
      <c r="AB37" s="70">
        <v>0</v>
      </c>
      <c r="AC37" s="70">
        <v>0</v>
      </c>
      <c r="AD37" s="70">
        <v>0</v>
      </c>
      <c r="AE37" s="70">
        <v>0</v>
      </c>
      <c r="AF37" s="70">
        <f t="shared" si="0"/>
        <v>1.1176470588235294</v>
      </c>
      <c r="AG37" s="70">
        <f t="shared" si="1"/>
        <v>19</v>
      </c>
    </row>
    <row r="38" spans="1:64" x14ac:dyDescent="0.25">
      <c r="A38" s="2" t="s">
        <v>16</v>
      </c>
      <c r="B38" s="70">
        <v>0</v>
      </c>
      <c r="C38" s="70">
        <v>0</v>
      </c>
      <c r="D38" s="70">
        <v>0</v>
      </c>
      <c r="E38" s="70">
        <v>0</v>
      </c>
      <c r="F38" s="70">
        <v>1</v>
      </c>
      <c r="G38" s="70">
        <v>0</v>
      </c>
      <c r="H38" s="70">
        <v>0</v>
      </c>
      <c r="I38" s="70">
        <v>0</v>
      </c>
      <c r="J38" s="70">
        <v>0</v>
      </c>
      <c r="K38" s="70">
        <v>1</v>
      </c>
      <c r="M38" s="104">
        <v>28</v>
      </c>
      <c r="N38" s="74" t="s">
        <v>52</v>
      </c>
      <c r="O38" s="14">
        <v>1</v>
      </c>
      <c r="P38" s="14">
        <v>0</v>
      </c>
      <c r="Q38" s="52">
        <v>0</v>
      </c>
      <c r="R38" s="70">
        <v>6</v>
      </c>
      <c r="S38" s="70">
        <v>0</v>
      </c>
      <c r="T38" s="115">
        <v>0</v>
      </c>
      <c r="U38" s="23">
        <v>0</v>
      </c>
      <c r="V38" s="70">
        <v>1</v>
      </c>
      <c r="W38" s="70">
        <v>0</v>
      </c>
      <c r="X38" s="70">
        <v>0</v>
      </c>
      <c r="Y38" s="70">
        <v>0</v>
      </c>
      <c r="Z38" s="70">
        <v>0</v>
      </c>
      <c r="AA38" s="70">
        <v>0</v>
      </c>
      <c r="AB38" s="70">
        <v>0</v>
      </c>
      <c r="AC38" s="70">
        <v>0</v>
      </c>
      <c r="AD38" s="70">
        <v>0</v>
      </c>
      <c r="AE38" s="70">
        <v>0</v>
      </c>
      <c r="AF38" s="151">
        <f t="shared" si="0"/>
        <v>0.47058823529411764</v>
      </c>
      <c r="AG38" s="70">
        <f t="shared" si="1"/>
        <v>8</v>
      </c>
    </row>
    <row r="39" spans="1:64" x14ac:dyDescent="0.25">
      <c r="A39" s="5" t="s">
        <v>17</v>
      </c>
      <c r="B39" s="24">
        <v>0</v>
      </c>
      <c r="C39" s="24">
        <v>0</v>
      </c>
      <c r="D39" s="24">
        <v>0</v>
      </c>
      <c r="E39" s="24">
        <v>40</v>
      </c>
      <c r="F39" s="24">
        <v>500</v>
      </c>
      <c r="G39" s="24">
        <v>1000</v>
      </c>
      <c r="H39" s="24">
        <v>84</v>
      </c>
      <c r="I39" s="24">
        <v>6</v>
      </c>
      <c r="J39" s="24">
        <v>0</v>
      </c>
      <c r="K39" s="24">
        <v>1630</v>
      </c>
      <c r="M39" s="104">
        <v>29</v>
      </c>
      <c r="N39" s="74" t="s">
        <v>6</v>
      </c>
      <c r="O39" s="102">
        <v>3</v>
      </c>
      <c r="P39" s="14">
        <v>0</v>
      </c>
      <c r="Q39" s="52">
        <v>0</v>
      </c>
      <c r="R39" s="70">
        <v>1</v>
      </c>
      <c r="S39" s="70">
        <v>0</v>
      </c>
      <c r="T39" s="115">
        <v>0</v>
      </c>
      <c r="U39" s="23">
        <v>0</v>
      </c>
      <c r="V39" s="70">
        <v>1</v>
      </c>
      <c r="W39" s="70">
        <v>0</v>
      </c>
      <c r="X39" s="70">
        <v>0</v>
      </c>
      <c r="Y39" s="70">
        <v>0</v>
      </c>
      <c r="Z39" s="70">
        <v>1</v>
      </c>
      <c r="AA39" s="70">
        <v>0</v>
      </c>
      <c r="AB39" s="70">
        <v>0</v>
      </c>
      <c r="AC39" s="70">
        <v>0</v>
      </c>
      <c r="AD39" s="70">
        <v>0</v>
      </c>
      <c r="AE39" s="70">
        <v>0</v>
      </c>
      <c r="AF39" s="151">
        <f t="shared" si="0"/>
        <v>0.35294117647058826</v>
      </c>
      <c r="AG39" s="70">
        <f t="shared" si="1"/>
        <v>6</v>
      </c>
    </row>
    <row r="40" spans="1:64" x14ac:dyDescent="0.25">
      <c r="A40" s="8" t="s">
        <v>24</v>
      </c>
      <c r="B40" s="70">
        <f t="shared" ref="B40:K40" si="2">SUM(B7:B39)</f>
        <v>93</v>
      </c>
      <c r="C40" s="70">
        <f t="shared" si="2"/>
        <v>5</v>
      </c>
      <c r="D40" s="70">
        <f t="shared" si="2"/>
        <v>6</v>
      </c>
      <c r="E40" s="70">
        <f t="shared" si="2"/>
        <v>186</v>
      </c>
      <c r="F40" s="70">
        <f t="shared" si="2"/>
        <v>2661</v>
      </c>
      <c r="G40" s="70">
        <f t="shared" si="2"/>
        <v>2630</v>
      </c>
      <c r="H40" s="70">
        <f t="shared" si="2"/>
        <v>1396</v>
      </c>
      <c r="I40" s="70">
        <f t="shared" si="2"/>
        <v>316</v>
      </c>
      <c r="J40" s="70">
        <f t="shared" si="2"/>
        <v>62</v>
      </c>
      <c r="K40" s="70">
        <f t="shared" si="2"/>
        <v>7355</v>
      </c>
      <c r="M40" s="116">
        <v>30</v>
      </c>
      <c r="N40" s="74" t="s">
        <v>81</v>
      </c>
      <c r="O40" s="108">
        <v>0</v>
      </c>
      <c r="P40" s="70">
        <v>0</v>
      </c>
      <c r="Q40" s="70">
        <v>0</v>
      </c>
      <c r="R40" s="70">
        <v>0</v>
      </c>
      <c r="S40" s="70">
        <v>5</v>
      </c>
      <c r="T40" s="115">
        <v>0</v>
      </c>
      <c r="U40" s="23">
        <v>0</v>
      </c>
      <c r="V40" s="23">
        <v>0</v>
      </c>
      <c r="W40" s="23">
        <v>0</v>
      </c>
      <c r="X40" s="70">
        <v>0</v>
      </c>
      <c r="Y40" s="70">
        <v>0</v>
      </c>
      <c r="Z40" s="70">
        <v>0</v>
      </c>
      <c r="AA40" s="70">
        <v>0</v>
      </c>
      <c r="AB40" s="70">
        <v>0</v>
      </c>
      <c r="AC40" s="70">
        <v>0</v>
      </c>
      <c r="AD40" s="70">
        <v>0</v>
      </c>
      <c r="AE40" s="70">
        <v>0</v>
      </c>
      <c r="AF40" s="151">
        <f t="shared" si="0"/>
        <v>0.29411764705882354</v>
      </c>
      <c r="AG40" s="70">
        <f t="shared" si="1"/>
        <v>5</v>
      </c>
    </row>
    <row r="41" spans="1:64" x14ac:dyDescent="0.25">
      <c r="M41" s="116">
        <v>31</v>
      </c>
      <c r="N41" s="74" t="s">
        <v>55</v>
      </c>
      <c r="O41" s="108">
        <v>0</v>
      </c>
      <c r="P41" s="108">
        <v>0</v>
      </c>
      <c r="Q41" s="108">
        <v>0</v>
      </c>
      <c r="R41" s="108">
        <v>0</v>
      </c>
      <c r="S41" s="108">
        <v>0</v>
      </c>
      <c r="T41" s="108">
        <v>5</v>
      </c>
      <c r="U41" s="52">
        <v>0</v>
      </c>
      <c r="V41" s="13">
        <v>0</v>
      </c>
      <c r="W41" s="13">
        <v>0</v>
      </c>
      <c r="X41" s="70">
        <v>0</v>
      </c>
      <c r="Y41" s="70">
        <v>0</v>
      </c>
      <c r="Z41" s="70">
        <v>0</v>
      </c>
      <c r="AA41" s="108">
        <v>0</v>
      </c>
      <c r="AB41" s="70">
        <v>0</v>
      </c>
      <c r="AC41" s="70">
        <v>0</v>
      </c>
      <c r="AD41" s="70">
        <v>0</v>
      </c>
      <c r="AE41" s="70">
        <v>0</v>
      </c>
      <c r="AF41" s="151">
        <f t="shared" si="0"/>
        <v>0.29411764705882354</v>
      </c>
      <c r="AG41" s="70">
        <f t="shared" si="1"/>
        <v>5</v>
      </c>
    </row>
    <row r="42" spans="1:64" x14ac:dyDescent="0.25">
      <c r="B42" s="70"/>
      <c r="C42" s="70"/>
      <c r="D42" s="70"/>
      <c r="E42" s="70"/>
      <c r="F42" s="70"/>
      <c r="G42" s="70"/>
      <c r="H42" s="70"/>
      <c r="I42" s="70"/>
      <c r="J42" s="70"/>
      <c r="K42" s="70"/>
      <c r="M42" s="116">
        <v>33</v>
      </c>
      <c r="N42" s="74" t="s">
        <v>83</v>
      </c>
      <c r="O42" s="70">
        <v>0</v>
      </c>
      <c r="P42" s="70">
        <v>0</v>
      </c>
      <c r="Q42" s="70">
        <v>0</v>
      </c>
      <c r="R42" s="70">
        <v>0</v>
      </c>
      <c r="S42" s="70">
        <v>0</v>
      </c>
      <c r="T42" s="70">
        <v>0</v>
      </c>
      <c r="U42" s="70">
        <v>0</v>
      </c>
      <c r="V42" s="70">
        <v>0</v>
      </c>
      <c r="W42" s="70">
        <v>0</v>
      </c>
      <c r="X42" s="70">
        <v>0</v>
      </c>
      <c r="Y42" s="70">
        <v>0</v>
      </c>
      <c r="Z42" s="70">
        <v>0</v>
      </c>
      <c r="AA42" s="70">
        <v>0</v>
      </c>
      <c r="AB42" s="70">
        <v>2</v>
      </c>
      <c r="AC42" s="70">
        <v>0</v>
      </c>
      <c r="AD42" s="70">
        <v>0</v>
      </c>
      <c r="AE42" s="70">
        <v>0</v>
      </c>
      <c r="AF42" s="151">
        <f t="shared" si="0"/>
        <v>0.11764705882352941</v>
      </c>
      <c r="AG42" s="108">
        <f t="shared" si="1"/>
        <v>2</v>
      </c>
    </row>
    <row r="43" spans="1:64" x14ac:dyDescent="0.25">
      <c r="B43" s="70"/>
      <c r="C43" s="70"/>
      <c r="D43" s="70"/>
      <c r="E43" s="70"/>
      <c r="F43" s="70"/>
      <c r="G43" s="70"/>
      <c r="H43" s="70"/>
      <c r="I43" s="70"/>
      <c r="J43" s="70"/>
      <c r="K43" s="70"/>
      <c r="M43" s="244">
        <v>34</v>
      </c>
      <c r="N43" s="74" t="s">
        <v>49</v>
      </c>
      <c r="O43" s="108">
        <v>0</v>
      </c>
      <c r="P43" s="108">
        <v>0</v>
      </c>
      <c r="Q43" s="108">
        <v>0</v>
      </c>
      <c r="R43" s="108">
        <v>0</v>
      </c>
      <c r="S43" s="108">
        <v>0</v>
      </c>
      <c r="T43" s="108">
        <v>0</v>
      </c>
      <c r="U43" s="108">
        <v>0</v>
      </c>
      <c r="V43" s="108">
        <v>0</v>
      </c>
      <c r="W43" s="108">
        <v>0</v>
      </c>
      <c r="X43" s="108">
        <v>0</v>
      </c>
      <c r="Y43" s="108">
        <v>0</v>
      </c>
      <c r="Z43" s="108">
        <v>0</v>
      </c>
      <c r="AA43" s="108">
        <v>0</v>
      </c>
      <c r="AB43" s="108">
        <v>0</v>
      </c>
      <c r="AC43" s="108">
        <v>1</v>
      </c>
      <c r="AD43" s="108"/>
      <c r="AE43" s="70">
        <v>0</v>
      </c>
      <c r="AF43" s="213">
        <f t="shared" si="0"/>
        <v>5.8823529411764705E-2</v>
      </c>
      <c r="AG43" s="108">
        <f t="shared" si="1"/>
        <v>1</v>
      </c>
    </row>
    <row r="44" spans="1:64" x14ac:dyDescent="0.25">
      <c r="A44" s="20" t="s">
        <v>67</v>
      </c>
      <c r="B44" s="87" t="s">
        <v>20</v>
      </c>
      <c r="C44" s="87"/>
      <c r="D44" s="87"/>
      <c r="E44" s="87"/>
      <c r="F44" s="87" t="s">
        <v>21</v>
      </c>
      <c r="G44" s="87"/>
      <c r="H44" s="87"/>
      <c r="I44" s="87"/>
      <c r="J44" s="87"/>
      <c r="K44" s="87"/>
      <c r="M44" s="104"/>
      <c r="N44" s="248" t="s">
        <v>57</v>
      </c>
      <c r="O44" s="246">
        <f>SUM(O7:O43)</f>
        <v>7355</v>
      </c>
      <c r="P44" s="247">
        <f t="shared" ref="P44:AA44" si="3">SUM(P7:P41)</f>
        <v>9845</v>
      </c>
      <c r="Q44" s="247">
        <f t="shared" si="3"/>
        <v>16007</v>
      </c>
      <c r="R44" s="247">
        <f t="shared" si="3"/>
        <v>23972</v>
      </c>
      <c r="S44" s="247">
        <f t="shared" si="3"/>
        <v>18623</v>
      </c>
      <c r="T44" s="247">
        <f t="shared" si="3"/>
        <v>13139</v>
      </c>
      <c r="U44" s="247">
        <f t="shared" si="3"/>
        <v>8287</v>
      </c>
      <c r="V44" s="245">
        <f t="shared" si="3"/>
        <v>10477</v>
      </c>
      <c r="W44" s="245">
        <f t="shared" si="3"/>
        <v>10413</v>
      </c>
      <c r="X44" s="247">
        <f t="shared" si="3"/>
        <v>18709</v>
      </c>
      <c r="Y44" s="245">
        <f t="shared" si="3"/>
        <v>8623</v>
      </c>
      <c r="Z44" s="247">
        <f t="shared" si="3"/>
        <v>20229</v>
      </c>
      <c r="AA44" s="247">
        <f t="shared" si="3"/>
        <v>12226</v>
      </c>
      <c r="AB44" s="245">
        <f>SUM(AB7:AB43)</f>
        <v>13761</v>
      </c>
      <c r="AC44" s="245">
        <f>SUM(AC7:AC43)</f>
        <v>14223</v>
      </c>
      <c r="AD44" s="266">
        <f>SUM(AD7:AD43)</f>
        <v>15191</v>
      </c>
      <c r="AE44" s="314">
        <f>SUM(AE7:AE43)</f>
        <v>25516</v>
      </c>
      <c r="AF44" s="245">
        <f t="shared" ref="AF44:AF45" si="4">SUM(O44:AE44)/17</f>
        <v>14505.64705882353</v>
      </c>
      <c r="AG44" s="249"/>
      <c r="AH44" s="11"/>
    </row>
    <row r="45" spans="1:64" x14ac:dyDescent="0.25">
      <c r="A45" s="19" t="s">
        <v>19</v>
      </c>
      <c r="B45" s="88">
        <v>15</v>
      </c>
      <c r="C45" s="88">
        <v>20</v>
      </c>
      <c r="D45" s="88">
        <v>25</v>
      </c>
      <c r="E45" s="88">
        <v>30</v>
      </c>
      <c r="F45" s="88">
        <v>5</v>
      </c>
      <c r="G45" s="88">
        <v>10</v>
      </c>
      <c r="H45" s="88">
        <v>15</v>
      </c>
      <c r="I45" s="88">
        <v>20</v>
      </c>
      <c r="J45" s="88">
        <v>25</v>
      </c>
      <c r="K45" s="97" t="s">
        <v>24</v>
      </c>
      <c r="M45" s="104"/>
      <c r="N45" s="21" t="s">
        <v>65</v>
      </c>
      <c r="O45" s="23">
        <v>24</v>
      </c>
      <c r="P45" s="22">
        <v>23</v>
      </c>
      <c r="Q45" s="23">
        <v>25</v>
      </c>
      <c r="R45" s="11">
        <v>27</v>
      </c>
      <c r="S45" s="11">
        <v>23</v>
      </c>
      <c r="T45" s="70">
        <v>25</v>
      </c>
      <c r="U45" s="23">
        <v>21</v>
      </c>
      <c r="V45" s="115">
        <v>23</v>
      </c>
      <c r="W45" s="115">
        <v>22</v>
      </c>
      <c r="X45" s="70">
        <v>24</v>
      </c>
      <c r="Y45" s="115">
        <v>23</v>
      </c>
      <c r="Z45" s="11">
        <v>26</v>
      </c>
      <c r="AA45" s="11">
        <v>25</v>
      </c>
      <c r="AB45" s="70">
        <v>24</v>
      </c>
      <c r="AC45" s="70">
        <v>21</v>
      </c>
      <c r="AD45" s="70">
        <v>24</v>
      </c>
      <c r="AE45" s="70">
        <v>23</v>
      </c>
      <c r="AF45" s="70">
        <f t="shared" si="4"/>
        <v>23.705882352941178</v>
      </c>
    </row>
    <row r="46" spans="1:64" x14ac:dyDescent="0.25">
      <c r="A46" s="2" t="s">
        <v>1</v>
      </c>
      <c r="B46" s="70">
        <v>0</v>
      </c>
      <c r="C46" s="70">
        <v>0</v>
      </c>
      <c r="D46" s="70">
        <v>0</v>
      </c>
      <c r="E46" s="70">
        <v>3</v>
      </c>
      <c r="F46" s="70">
        <v>0</v>
      </c>
      <c r="G46" s="70">
        <v>5</v>
      </c>
      <c r="H46" s="70">
        <v>128</v>
      </c>
      <c r="I46" s="70">
        <v>54</v>
      </c>
      <c r="J46" s="70">
        <v>13</v>
      </c>
      <c r="K46" s="70">
        <v>203</v>
      </c>
      <c r="AG46" s="11"/>
    </row>
    <row r="47" spans="1:64" x14ac:dyDescent="0.25">
      <c r="A47" s="2" t="s">
        <v>49</v>
      </c>
      <c r="B47" s="70">
        <v>0</v>
      </c>
      <c r="C47" s="70">
        <v>0</v>
      </c>
      <c r="D47" s="70">
        <v>0</v>
      </c>
      <c r="E47" s="70">
        <v>0</v>
      </c>
      <c r="F47" s="70">
        <v>0</v>
      </c>
      <c r="G47" s="70">
        <v>0</v>
      </c>
      <c r="H47" s="70">
        <v>0</v>
      </c>
      <c r="I47" s="70">
        <v>0</v>
      </c>
      <c r="J47" s="70">
        <v>0</v>
      </c>
      <c r="K47" s="70">
        <v>0</v>
      </c>
      <c r="N47" t="s">
        <v>309</v>
      </c>
      <c r="O47" t="s">
        <v>310</v>
      </c>
      <c r="AE47" s="11"/>
    </row>
    <row r="48" spans="1:64" ht="15.75" x14ac:dyDescent="0.25">
      <c r="A48" s="2" t="s">
        <v>45</v>
      </c>
      <c r="B48" s="70">
        <v>0</v>
      </c>
      <c r="C48" s="70">
        <v>1</v>
      </c>
      <c r="D48" s="70">
        <v>0</v>
      </c>
      <c r="E48" s="70">
        <v>0</v>
      </c>
      <c r="F48" s="70">
        <v>0</v>
      </c>
      <c r="G48" s="70">
        <v>0</v>
      </c>
      <c r="H48" s="70">
        <v>0</v>
      </c>
      <c r="I48" s="70">
        <v>0</v>
      </c>
      <c r="J48" s="70">
        <v>0</v>
      </c>
      <c r="K48" s="70">
        <v>1</v>
      </c>
      <c r="P48" s="119"/>
      <c r="Q48" s="119"/>
      <c r="R48" s="119"/>
      <c r="S48" s="119"/>
      <c r="T48" s="119"/>
      <c r="U48" s="119"/>
      <c r="V48" s="119"/>
      <c r="W48" s="119"/>
      <c r="X48" s="119"/>
      <c r="AA48" s="119"/>
      <c r="AB48" s="119"/>
      <c r="AC48" s="119"/>
      <c r="AD48" s="119"/>
      <c r="AE48" s="119"/>
      <c r="AF48" s="267"/>
      <c r="AG48" s="119"/>
      <c r="AH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row>
    <row r="49" spans="1:64" ht="15.75" x14ac:dyDescent="0.25">
      <c r="A49" s="2" t="s">
        <v>41</v>
      </c>
      <c r="B49" s="70">
        <v>1</v>
      </c>
      <c r="C49" s="70">
        <v>2</v>
      </c>
      <c r="D49" s="70">
        <v>25</v>
      </c>
      <c r="E49" s="70">
        <v>5</v>
      </c>
      <c r="F49" s="70">
        <v>7</v>
      </c>
      <c r="G49" s="70">
        <v>0</v>
      </c>
      <c r="H49" s="70">
        <v>0</v>
      </c>
      <c r="I49" s="70">
        <v>2</v>
      </c>
      <c r="J49" s="70">
        <v>0</v>
      </c>
      <c r="K49" s="70">
        <v>42</v>
      </c>
      <c r="O49" s="117"/>
      <c r="P49" s="120"/>
      <c r="Q49" s="120"/>
      <c r="R49" s="120"/>
      <c r="S49" s="121"/>
      <c r="T49" s="120"/>
      <c r="U49" s="120"/>
      <c r="V49" s="120"/>
      <c r="W49" s="120"/>
      <c r="X49" s="120"/>
      <c r="AA49" s="120"/>
      <c r="AB49" s="120"/>
      <c r="AC49" s="120"/>
      <c r="AD49" s="120"/>
      <c r="AE49" s="120"/>
      <c r="AF49" s="120"/>
      <c r="AG49" s="120"/>
      <c r="AH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row>
    <row r="50" spans="1:64" ht="15.75" x14ac:dyDescent="0.25">
      <c r="A50" s="2" t="s">
        <v>2</v>
      </c>
      <c r="B50" s="70">
        <v>0</v>
      </c>
      <c r="C50" s="70">
        <v>6</v>
      </c>
      <c r="D50" s="70">
        <v>14</v>
      </c>
      <c r="E50" s="70">
        <v>134</v>
      </c>
      <c r="F50" s="70">
        <v>137</v>
      </c>
      <c r="G50" s="70">
        <v>3</v>
      </c>
      <c r="H50" s="70">
        <v>8</v>
      </c>
      <c r="I50" s="70">
        <v>13</v>
      </c>
      <c r="J50" s="70">
        <v>0</v>
      </c>
      <c r="K50" s="70">
        <v>315</v>
      </c>
      <c r="O50" s="117"/>
      <c r="P50" s="120"/>
      <c r="Q50" s="120"/>
      <c r="R50" s="120"/>
      <c r="S50" s="120"/>
      <c r="T50" s="120"/>
      <c r="U50" s="120"/>
      <c r="V50" s="120"/>
      <c r="W50" s="120"/>
      <c r="X50" s="120"/>
      <c r="AA50" s="120"/>
      <c r="AB50" s="120"/>
      <c r="AC50" s="120"/>
      <c r="AD50" s="120"/>
      <c r="AE50" s="120"/>
      <c r="AF50" s="120"/>
      <c r="AG50" s="120"/>
      <c r="AH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row>
    <row r="51" spans="1:64" ht="15.75" x14ac:dyDescent="0.25">
      <c r="A51" s="2" t="s">
        <v>43</v>
      </c>
      <c r="B51" s="70">
        <v>0</v>
      </c>
      <c r="C51" s="70">
        <v>0</v>
      </c>
      <c r="D51" s="70">
        <v>0</v>
      </c>
      <c r="E51" s="70">
        <v>2</v>
      </c>
      <c r="F51" s="70">
        <v>2</v>
      </c>
      <c r="G51" s="70">
        <v>0</v>
      </c>
      <c r="H51" s="70">
        <v>2</v>
      </c>
      <c r="I51" s="70">
        <v>1</v>
      </c>
      <c r="J51" s="70">
        <v>4</v>
      </c>
      <c r="K51" s="70">
        <v>11</v>
      </c>
      <c r="O51" s="117"/>
      <c r="P51" s="120"/>
      <c r="Q51" s="120"/>
      <c r="R51" s="120"/>
      <c r="S51" s="120"/>
      <c r="T51" s="120"/>
      <c r="U51" s="120"/>
      <c r="V51" s="120"/>
      <c r="W51" s="120"/>
      <c r="X51" s="120"/>
      <c r="AA51" s="120"/>
      <c r="AB51" s="120"/>
      <c r="AC51" s="120"/>
      <c r="AD51" s="120"/>
      <c r="AE51" s="120"/>
      <c r="AF51" s="120"/>
      <c r="AG51" s="120"/>
      <c r="AH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row>
    <row r="52" spans="1:64" ht="15.75" x14ac:dyDescent="0.25">
      <c r="A52" s="2" t="s">
        <v>3</v>
      </c>
      <c r="B52" s="70">
        <v>0</v>
      </c>
      <c r="C52" s="70">
        <v>4</v>
      </c>
      <c r="D52" s="70">
        <v>3</v>
      </c>
      <c r="E52" s="70">
        <v>14</v>
      </c>
      <c r="F52" s="70">
        <v>5</v>
      </c>
      <c r="G52" s="70">
        <v>1</v>
      </c>
      <c r="H52" s="70">
        <v>3</v>
      </c>
      <c r="I52" s="70">
        <v>4</v>
      </c>
      <c r="J52" s="70">
        <v>2</v>
      </c>
      <c r="K52" s="70">
        <v>36</v>
      </c>
      <c r="O52" s="117"/>
      <c r="P52" s="120"/>
      <c r="Q52" s="121"/>
      <c r="R52" s="120"/>
      <c r="S52" s="120"/>
      <c r="T52" s="120"/>
      <c r="U52" s="120"/>
      <c r="V52" s="120"/>
      <c r="W52" s="120"/>
      <c r="X52" s="120"/>
      <c r="Y52" s="120"/>
      <c r="Z52" s="120"/>
      <c r="AA52" s="120"/>
      <c r="AB52" s="120"/>
      <c r="AC52" s="120"/>
      <c r="AD52" s="120"/>
      <c r="AE52" s="120"/>
      <c r="AF52" s="120"/>
      <c r="AG52" s="120"/>
      <c r="AH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row>
    <row r="53" spans="1:64" ht="15.75" x14ac:dyDescent="0.25">
      <c r="A53" s="2" t="s">
        <v>4</v>
      </c>
      <c r="B53" s="70">
        <v>0</v>
      </c>
      <c r="C53" s="70">
        <v>5</v>
      </c>
      <c r="D53" s="70">
        <v>0</v>
      </c>
      <c r="E53" s="70">
        <v>14</v>
      </c>
      <c r="F53" s="70">
        <v>4</v>
      </c>
      <c r="G53" s="70">
        <v>2</v>
      </c>
      <c r="H53" s="70">
        <v>0</v>
      </c>
      <c r="I53" s="70">
        <v>1</v>
      </c>
      <c r="J53" s="70">
        <v>0</v>
      </c>
      <c r="K53" s="70">
        <v>26</v>
      </c>
      <c r="O53" s="117"/>
      <c r="P53" s="121"/>
      <c r="Q53" s="120"/>
      <c r="R53" s="120"/>
      <c r="S53" s="120"/>
      <c r="T53" s="120"/>
      <c r="U53" s="120"/>
      <c r="V53" s="120"/>
      <c r="W53" s="120"/>
      <c r="X53" s="120"/>
      <c r="Y53" s="120"/>
      <c r="Z53" s="120"/>
      <c r="AA53" s="120"/>
      <c r="AB53" s="120"/>
      <c r="AC53" s="120"/>
      <c r="AD53" s="120"/>
      <c r="AE53" s="120"/>
      <c r="AF53" s="120"/>
      <c r="AG53" s="120"/>
      <c r="AH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row>
    <row r="54" spans="1:64" ht="15.75" x14ac:dyDescent="0.25">
      <c r="A54" s="2" t="s">
        <v>48</v>
      </c>
      <c r="B54" s="70">
        <v>0</v>
      </c>
      <c r="C54" s="70">
        <v>10</v>
      </c>
      <c r="D54" s="70">
        <v>0</v>
      </c>
      <c r="E54" s="70">
        <v>3</v>
      </c>
      <c r="F54" s="70">
        <v>0</v>
      </c>
      <c r="G54" s="70">
        <v>0</v>
      </c>
      <c r="H54" s="70">
        <v>0</v>
      </c>
      <c r="I54" s="70">
        <v>5</v>
      </c>
      <c r="J54" s="70">
        <v>0</v>
      </c>
      <c r="K54" s="70">
        <v>18</v>
      </c>
      <c r="O54" s="117"/>
      <c r="P54" s="120"/>
      <c r="Q54" s="120"/>
      <c r="R54" s="120"/>
      <c r="S54" s="120"/>
      <c r="T54" s="121"/>
      <c r="U54" s="120"/>
      <c r="V54" s="120"/>
      <c r="W54" s="120"/>
      <c r="X54" s="120"/>
      <c r="Y54" s="120"/>
      <c r="Z54" s="120"/>
      <c r="AA54" s="120"/>
      <c r="AB54" s="120"/>
      <c r="AC54" s="120"/>
      <c r="AD54" s="120"/>
      <c r="AE54" s="120"/>
      <c r="AF54" s="120"/>
      <c r="AG54" s="120"/>
      <c r="AH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row>
    <row r="55" spans="1:64" ht="15.75" x14ac:dyDescent="0.25">
      <c r="A55" s="2" t="s">
        <v>6</v>
      </c>
      <c r="B55" s="70">
        <v>0</v>
      </c>
      <c r="C55" s="70">
        <v>0</v>
      </c>
      <c r="D55" s="70">
        <v>0</v>
      </c>
      <c r="E55" s="70">
        <v>0</v>
      </c>
      <c r="F55" s="70">
        <v>0</v>
      </c>
      <c r="G55" s="70">
        <v>0</v>
      </c>
      <c r="H55" s="70">
        <v>0</v>
      </c>
      <c r="I55" s="70">
        <v>0</v>
      </c>
      <c r="J55" s="70">
        <v>0</v>
      </c>
      <c r="K55" s="70">
        <v>0</v>
      </c>
      <c r="O55" s="118"/>
      <c r="P55" s="120"/>
      <c r="Q55" s="120"/>
      <c r="R55" s="120"/>
      <c r="S55" s="120"/>
      <c r="T55" s="120"/>
      <c r="U55" s="120"/>
      <c r="V55" s="120"/>
      <c r="W55" s="120"/>
      <c r="X55" s="120"/>
      <c r="Y55" s="120"/>
      <c r="Z55" s="120"/>
      <c r="AA55" s="120"/>
      <c r="AB55" s="120"/>
      <c r="AC55" s="120"/>
      <c r="AD55" s="120"/>
      <c r="AE55" s="120"/>
      <c r="AF55" s="120"/>
      <c r="AG55" s="120"/>
      <c r="AH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row>
    <row r="56" spans="1:64" x14ac:dyDescent="0.25">
      <c r="A56" s="2" t="s">
        <v>7</v>
      </c>
      <c r="B56" s="70">
        <v>0</v>
      </c>
      <c r="C56" s="70">
        <v>0</v>
      </c>
      <c r="D56" s="70">
        <v>0</v>
      </c>
      <c r="E56" s="70">
        <v>0</v>
      </c>
      <c r="F56" s="70">
        <v>2</v>
      </c>
      <c r="G56" s="70">
        <v>1</v>
      </c>
      <c r="H56" s="70">
        <v>1</v>
      </c>
      <c r="I56" s="70">
        <v>5</v>
      </c>
      <c r="J56" s="70">
        <v>13</v>
      </c>
      <c r="K56" s="70">
        <v>22</v>
      </c>
    </row>
    <row r="57" spans="1:64" x14ac:dyDescent="0.25">
      <c r="A57" s="2" t="s">
        <v>50</v>
      </c>
      <c r="B57" s="70">
        <v>0</v>
      </c>
      <c r="C57" s="70">
        <v>0</v>
      </c>
      <c r="D57" s="70">
        <v>0</v>
      </c>
      <c r="E57" s="70">
        <v>0</v>
      </c>
      <c r="F57" s="70">
        <v>0</v>
      </c>
      <c r="G57" s="70">
        <v>0</v>
      </c>
      <c r="H57" s="70">
        <v>0</v>
      </c>
      <c r="I57" s="70">
        <v>0</v>
      </c>
      <c r="J57" s="70">
        <v>0</v>
      </c>
      <c r="K57" s="70">
        <v>0</v>
      </c>
    </row>
    <row r="58" spans="1:64" x14ac:dyDescent="0.25">
      <c r="A58" s="2" t="s">
        <v>51</v>
      </c>
      <c r="B58" s="70">
        <v>0</v>
      </c>
      <c r="C58" s="70">
        <v>0</v>
      </c>
      <c r="D58" s="70">
        <v>0</v>
      </c>
      <c r="E58" s="70">
        <v>0</v>
      </c>
      <c r="F58" s="70">
        <v>0</v>
      </c>
      <c r="G58" s="70">
        <v>0</v>
      </c>
      <c r="H58" s="70">
        <v>0</v>
      </c>
      <c r="I58" s="70">
        <v>0</v>
      </c>
      <c r="J58" s="70">
        <v>0</v>
      </c>
      <c r="K58" s="70">
        <v>0</v>
      </c>
    </row>
    <row r="59" spans="1:64" x14ac:dyDescent="0.25">
      <c r="A59" s="2" t="s">
        <v>42</v>
      </c>
      <c r="B59" s="70">
        <v>0</v>
      </c>
      <c r="C59" s="70">
        <v>0</v>
      </c>
      <c r="D59" s="70">
        <v>0</v>
      </c>
      <c r="E59" s="70">
        <v>0</v>
      </c>
      <c r="F59" s="70">
        <v>0</v>
      </c>
      <c r="G59" s="70">
        <v>1</v>
      </c>
      <c r="H59" s="70">
        <v>0</v>
      </c>
      <c r="I59" s="70">
        <v>11</v>
      </c>
      <c r="J59" s="70">
        <v>0</v>
      </c>
      <c r="K59" s="70">
        <v>12</v>
      </c>
    </row>
    <row r="60" spans="1:64" x14ac:dyDescent="0.25">
      <c r="A60" s="2" t="s">
        <v>8</v>
      </c>
      <c r="B60" s="70">
        <v>0</v>
      </c>
      <c r="C60" s="70">
        <v>0</v>
      </c>
      <c r="D60" s="70">
        <v>0</v>
      </c>
      <c r="E60" s="70">
        <v>0</v>
      </c>
      <c r="F60" s="70">
        <v>3</v>
      </c>
      <c r="G60" s="70">
        <v>4</v>
      </c>
      <c r="H60" s="70">
        <v>26</v>
      </c>
      <c r="I60" s="70">
        <v>17</v>
      </c>
      <c r="J60" s="70">
        <v>6</v>
      </c>
      <c r="K60" s="70">
        <v>56</v>
      </c>
    </row>
    <row r="61" spans="1:64" x14ac:dyDescent="0.25">
      <c r="A61" s="2" t="s">
        <v>9</v>
      </c>
      <c r="B61" s="70">
        <v>0</v>
      </c>
      <c r="C61" s="70">
        <v>0</v>
      </c>
      <c r="D61" s="70">
        <v>0</v>
      </c>
      <c r="E61" s="70">
        <v>22</v>
      </c>
      <c r="F61" s="70">
        <v>31</v>
      </c>
      <c r="G61" s="70">
        <v>8</v>
      </c>
      <c r="H61" s="70">
        <v>2</v>
      </c>
      <c r="I61" s="70">
        <v>33</v>
      </c>
      <c r="J61" s="70">
        <v>14</v>
      </c>
      <c r="K61" s="70">
        <v>110</v>
      </c>
    </row>
    <row r="62" spans="1:64" x14ac:dyDescent="0.25">
      <c r="A62" s="2" t="s">
        <v>44</v>
      </c>
      <c r="B62" s="70">
        <v>0</v>
      </c>
      <c r="C62" s="70">
        <v>0</v>
      </c>
      <c r="D62" s="70">
        <v>0</v>
      </c>
      <c r="E62" s="70">
        <v>0</v>
      </c>
      <c r="F62" s="70">
        <v>3</v>
      </c>
      <c r="G62" s="70">
        <v>0</v>
      </c>
      <c r="H62" s="70">
        <v>3</v>
      </c>
      <c r="I62" s="70">
        <v>1</v>
      </c>
      <c r="J62" s="70">
        <v>3</v>
      </c>
      <c r="K62" s="70">
        <v>10</v>
      </c>
    </row>
    <row r="63" spans="1:64" x14ac:dyDescent="0.25">
      <c r="A63" s="2" t="s">
        <v>10</v>
      </c>
      <c r="B63" s="70">
        <v>0</v>
      </c>
      <c r="C63" s="70">
        <v>0</v>
      </c>
      <c r="D63" s="70">
        <v>0</v>
      </c>
      <c r="E63" s="70">
        <v>0</v>
      </c>
      <c r="F63" s="70">
        <v>14</v>
      </c>
      <c r="G63" s="70">
        <v>110</v>
      </c>
      <c r="H63" s="70">
        <v>228</v>
      </c>
      <c r="I63" s="70">
        <v>20</v>
      </c>
      <c r="J63" s="70">
        <v>1</v>
      </c>
      <c r="K63" s="70">
        <v>373</v>
      </c>
    </row>
    <row r="64" spans="1:64" x14ac:dyDescent="0.25">
      <c r="A64" s="2" t="s">
        <v>11</v>
      </c>
      <c r="B64" s="70">
        <v>0</v>
      </c>
      <c r="C64" s="70">
        <v>0</v>
      </c>
      <c r="D64" s="70">
        <v>7</v>
      </c>
      <c r="E64" s="70">
        <v>100</v>
      </c>
      <c r="F64" s="70">
        <v>500</v>
      </c>
      <c r="G64" s="70">
        <v>142</v>
      </c>
      <c r="H64" s="70">
        <v>3880</v>
      </c>
      <c r="I64" s="70">
        <v>367</v>
      </c>
      <c r="J64" s="70">
        <v>0</v>
      </c>
      <c r="K64" s="70">
        <v>4996</v>
      </c>
      <c r="O64" s="10"/>
      <c r="P64" s="10"/>
      <c r="Q64" s="10"/>
      <c r="R64" s="10"/>
    </row>
    <row r="65" spans="1:19" x14ac:dyDescent="0.25">
      <c r="A65" s="2" t="s">
        <v>12</v>
      </c>
      <c r="B65" s="70">
        <v>0</v>
      </c>
      <c r="C65" s="70">
        <v>0</v>
      </c>
      <c r="D65" s="70">
        <v>0</v>
      </c>
      <c r="E65" s="70">
        <v>0</v>
      </c>
      <c r="F65" s="70">
        <v>0</v>
      </c>
      <c r="G65" s="70">
        <v>2</v>
      </c>
      <c r="H65" s="70">
        <v>97</v>
      </c>
      <c r="I65" s="70">
        <v>146</v>
      </c>
      <c r="J65" s="70">
        <v>0</v>
      </c>
      <c r="K65" s="70">
        <v>245</v>
      </c>
      <c r="S65" s="10"/>
    </row>
    <row r="66" spans="1:19" x14ac:dyDescent="0.25">
      <c r="A66" s="2" t="s">
        <v>32</v>
      </c>
      <c r="B66" s="70">
        <v>0</v>
      </c>
      <c r="C66" s="70">
        <v>0</v>
      </c>
      <c r="D66" s="70">
        <v>0</v>
      </c>
      <c r="E66" s="70">
        <v>0</v>
      </c>
      <c r="F66" s="70">
        <v>3</v>
      </c>
      <c r="G66" s="70">
        <v>0</v>
      </c>
      <c r="H66" s="70">
        <v>2</v>
      </c>
      <c r="I66" s="70">
        <v>0</v>
      </c>
      <c r="J66" s="70">
        <v>0</v>
      </c>
      <c r="K66" s="70">
        <v>5</v>
      </c>
    </row>
    <row r="67" spans="1:19" x14ac:dyDescent="0.25">
      <c r="A67" s="2" t="s">
        <v>18</v>
      </c>
      <c r="B67" s="70">
        <v>0</v>
      </c>
      <c r="C67" s="70">
        <v>1</v>
      </c>
      <c r="D67" s="70">
        <v>15</v>
      </c>
      <c r="E67" s="70">
        <v>298</v>
      </c>
      <c r="F67" s="70">
        <v>92</v>
      </c>
      <c r="G67" s="70">
        <v>0</v>
      </c>
      <c r="H67" s="70">
        <v>54</v>
      </c>
      <c r="I67" s="70">
        <v>332</v>
      </c>
      <c r="J67" s="70">
        <v>11</v>
      </c>
      <c r="K67" s="70">
        <v>803</v>
      </c>
    </row>
    <row r="68" spans="1:19" x14ac:dyDescent="0.25">
      <c r="A68" s="2" t="s">
        <v>46</v>
      </c>
      <c r="B68" s="70">
        <v>0</v>
      </c>
      <c r="C68" s="70">
        <v>0</v>
      </c>
      <c r="D68" s="70">
        <v>0</v>
      </c>
      <c r="E68" s="70">
        <v>0</v>
      </c>
      <c r="F68" s="70">
        <v>0</v>
      </c>
      <c r="G68" s="70">
        <v>0</v>
      </c>
      <c r="H68" s="70">
        <v>0</v>
      </c>
      <c r="I68" s="70">
        <v>1</v>
      </c>
      <c r="J68" s="70">
        <v>0</v>
      </c>
      <c r="K68" s="70">
        <v>1</v>
      </c>
    </row>
    <row r="69" spans="1:19" x14ac:dyDescent="0.25">
      <c r="A69" s="2" t="s">
        <v>13</v>
      </c>
      <c r="B69" s="70">
        <v>0</v>
      </c>
      <c r="C69" s="70">
        <v>0</v>
      </c>
      <c r="D69" s="70">
        <v>0</v>
      </c>
      <c r="E69" s="70">
        <v>0</v>
      </c>
      <c r="F69" s="70">
        <v>0</v>
      </c>
      <c r="G69" s="70">
        <v>0</v>
      </c>
      <c r="H69" s="70">
        <v>0</v>
      </c>
      <c r="I69" s="70">
        <v>7</v>
      </c>
      <c r="J69" s="70">
        <v>0</v>
      </c>
      <c r="K69" s="70">
        <v>7</v>
      </c>
    </row>
    <row r="70" spans="1:19" x14ac:dyDescent="0.25">
      <c r="A70" s="2" t="s">
        <v>14</v>
      </c>
      <c r="B70" s="70">
        <v>0</v>
      </c>
      <c r="C70" s="70">
        <v>2</v>
      </c>
      <c r="D70" s="70">
        <v>32</v>
      </c>
      <c r="E70" s="70">
        <v>116</v>
      </c>
      <c r="F70" s="70">
        <v>101</v>
      </c>
      <c r="G70" s="70">
        <v>59</v>
      </c>
      <c r="H70" s="70">
        <v>192</v>
      </c>
      <c r="I70" s="70">
        <v>56</v>
      </c>
      <c r="J70" s="70">
        <v>3</v>
      </c>
      <c r="K70" s="70">
        <v>561</v>
      </c>
    </row>
    <row r="71" spans="1:19" x14ac:dyDescent="0.25">
      <c r="A71" s="2" t="s">
        <v>40</v>
      </c>
      <c r="B71" s="70">
        <v>350</v>
      </c>
      <c r="C71" s="70">
        <v>50</v>
      </c>
      <c r="D71" s="70">
        <v>0</v>
      </c>
      <c r="E71" s="70">
        <v>0</v>
      </c>
      <c r="F71" s="70">
        <v>0</v>
      </c>
      <c r="G71" s="70">
        <v>5</v>
      </c>
      <c r="H71" s="70">
        <v>0</v>
      </c>
      <c r="I71" s="70">
        <v>0</v>
      </c>
      <c r="J71" s="70">
        <v>0</v>
      </c>
      <c r="K71" s="70">
        <v>405</v>
      </c>
    </row>
    <row r="72" spans="1:19" x14ac:dyDescent="0.25">
      <c r="A72" s="2" t="s">
        <v>52</v>
      </c>
      <c r="B72" s="70">
        <v>0</v>
      </c>
      <c r="C72" s="70">
        <v>0</v>
      </c>
      <c r="D72" s="70">
        <v>0</v>
      </c>
      <c r="E72" s="70">
        <v>0</v>
      </c>
      <c r="F72" s="70">
        <v>0</v>
      </c>
      <c r="G72" s="70">
        <v>0</v>
      </c>
      <c r="H72" s="70">
        <v>0</v>
      </c>
      <c r="I72" s="70">
        <v>0</v>
      </c>
      <c r="J72" s="70">
        <v>0</v>
      </c>
      <c r="K72" s="70">
        <v>0</v>
      </c>
    </row>
    <row r="73" spans="1:19" x14ac:dyDescent="0.25">
      <c r="A73" s="2" t="s">
        <v>53</v>
      </c>
      <c r="B73" s="70">
        <v>0</v>
      </c>
      <c r="C73" s="70">
        <v>0</v>
      </c>
      <c r="D73" s="70">
        <v>0</v>
      </c>
      <c r="E73" s="70">
        <v>0</v>
      </c>
      <c r="F73" s="70">
        <v>0</v>
      </c>
      <c r="G73" s="70">
        <v>0</v>
      </c>
      <c r="H73" s="70">
        <v>0</v>
      </c>
      <c r="I73" s="70">
        <v>0</v>
      </c>
      <c r="J73" s="70">
        <v>0</v>
      </c>
      <c r="K73" s="70">
        <v>0</v>
      </c>
    </row>
    <row r="74" spans="1:19" x14ac:dyDescent="0.25">
      <c r="A74" s="2" t="s">
        <v>15</v>
      </c>
      <c r="B74" s="70">
        <v>0</v>
      </c>
      <c r="C74" s="70">
        <v>0</v>
      </c>
      <c r="D74" s="70">
        <v>0</v>
      </c>
      <c r="E74" s="70">
        <v>0</v>
      </c>
      <c r="F74" s="70">
        <v>0</v>
      </c>
      <c r="G74" s="70">
        <v>0</v>
      </c>
      <c r="H74" s="70">
        <v>0</v>
      </c>
      <c r="I74" s="70">
        <v>0</v>
      </c>
      <c r="J74" s="70">
        <v>0</v>
      </c>
      <c r="K74" s="70">
        <v>0</v>
      </c>
    </row>
    <row r="75" spans="1:19" x14ac:dyDescent="0.25">
      <c r="A75" s="2" t="s">
        <v>54</v>
      </c>
      <c r="B75" s="70">
        <v>0</v>
      </c>
      <c r="C75" s="70">
        <v>0</v>
      </c>
      <c r="D75" s="70">
        <v>0</v>
      </c>
      <c r="E75" s="70">
        <v>0</v>
      </c>
      <c r="F75" s="70">
        <v>0</v>
      </c>
      <c r="G75" s="70">
        <v>0</v>
      </c>
      <c r="H75" s="70">
        <v>0</v>
      </c>
      <c r="I75" s="70">
        <v>0</v>
      </c>
      <c r="J75" s="70">
        <v>0</v>
      </c>
      <c r="K75" s="70">
        <v>0</v>
      </c>
    </row>
    <row r="76" spans="1:19" x14ac:dyDescent="0.25">
      <c r="A76" s="2" t="s">
        <v>47</v>
      </c>
      <c r="B76" s="70">
        <v>0</v>
      </c>
      <c r="C76" s="70">
        <v>0</v>
      </c>
      <c r="D76" s="70">
        <v>0</v>
      </c>
      <c r="E76" s="70">
        <v>12</v>
      </c>
      <c r="F76" s="70">
        <v>3</v>
      </c>
      <c r="G76" s="70">
        <v>5</v>
      </c>
      <c r="H76" s="70">
        <v>31</v>
      </c>
      <c r="I76" s="70">
        <v>31</v>
      </c>
      <c r="J76" s="70">
        <v>0</v>
      </c>
      <c r="K76" s="70">
        <v>82</v>
      </c>
    </row>
    <row r="77" spans="1:19" x14ac:dyDescent="0.25">
      <c r="A77" s="2" t="s">
        <v>16</v>
      </c>
      <c r="B77" s="70">
        <v>0</v>
      </c>
      <c r="C77" s="70">
        <v>0</v>
      </c>
      <c r="D77" s="70">
        <v>0</v>
      </c>
      <c r="E77" s="70">
        <v>3</v>
      </c>
      <c r="F77" s="70">
        <v>1</v>
      </c>
      <c r="G77" s="70">
        <v>0</v>
      </c>
      <c r="H77" s="70">
        <v>0</v>
      </c>
      <c r="I77" s="70">
        <v>1</v>
      </c>
      <c r="J77" s="70">
        <v>0</v>
      </c>
      <c r="K77" s="70">
        <v>5</v>
      </c>
    </row>
    <row r="78" spans="1:19" x14ac:dyDescent="0.25">
      <c r="A78" s="5" t="s">
        <v>17</v>
      </c>
      <c r="B78" s="24">
        <v>0</v>
      </c>
      <c r="C78" s="24">
        <v>0</v>
      </c>
      <c r="D78" s="24">
        <v>0</v>
      </c>
      <c r="E78" s="24">
        <v>0</v>
      </c>
      <c r="F78" s="24">
        <v>300</v>
      </c>
      <c r="G78" s="24">
        <v>1000</v>
      </c>
      <c r="H78" s="24">
        <v>100</v>
      </c>
      <c r="I78" s="24">
        <v>100</v>
      </c>
      <c r="J78" s="24">
        <v>0</v>
      </c>
      <c r="K78" s="24">
        <v>1500</v>
      </c>
    </row>
    <row r="79" spans="1:19" x14ac:dyDescent="0.25">
      <c r="A79" s="8" t="s">
        <v>24</v>
      </c>
      <c r="B79" s="70">
        <f>SUM(B46:B78)</f>
        <v>351</v>
      </c>
      <c r="C79" s="70">
        <f t="shared" ref="C79:J79" si="5">SUM(C46:C78)</f>
        <v>81</v>
      </c>
      <c r="D79" s="70">
        <f t="shared" si="5"/>
        <v>96</v>
      </c>
      <c r="E79" s="70">
        <f t="shared" si="5"/>
        <v>726</v>
      </c>
      <c r="F79" s="70">
        <f t="shared" si="5"/>
        <v>1208</v>
      </c>
      <c r="G79" s="70">
        <f t="shared" si="5"/>
        <v>1348</v>
      </c>
      <c r="H79" s="70">
        <f t="shared" si="5"/>
        <v>4757</v>
      </c>
      <c r="I79" s="70">
        <f t="shared" si="5"/>
        <v>1208</v>
      </c>
      <c r="J79" s="70">
        <f t="shared" si="5"/>
        <v>70</v>
      </c>
      <c r="K79" s="70">
        <v>9845</v>
      </c>
    </row>
    <row r="80" spans="1:19" x14ac:dyDescent="0.25">
      <c r="B80" s="70"/>
      <c r="C80" s="70"/>
      <c r="D80" s="70"/>
      <c r="E80" s="70"/>
      <c r="F80" s="70"/>
      <c r="G80" s="70"/>
      <c r="H80" s="70"/>
      <c r="I80" s="70"/>
      <c r="J80" s="70"/>
      <c r="K80" s="70"/>
    </row>
    <row r="82" spans="1:11" x14ac:dyDescent="0.25">
      <c r="A82" s="20" t="s">
        <v>68</v>
      </c>
      <c r="B82" s="87" t="s">
        <v>20</v>
      </c>
      <c r="C82" s="87"/>
      <c r="D82" s="87"/>
      <c r="E82" s="87"/>
      <c r="F82" s="87" t="s">
        <v>21</v>
      </c>
      <c r="G82" s="87"/>
      <c r="H82" s="87"/>
      <c r="I82" s="87"/>
      <c r="J82" s="87"/>
      <c r="K82" s="87"/>
    </row>
    <row r="83" spans="1:11" x14ac:dyDescent="0.25">
      <c r="A83" s="19" t="s">
        <v>19</v>
      </c>
      <c r="B83" s="88">
        <v>14</v>
      </c>
      <c r="C83" s="88">
        <v>19</v>
      </c>
      <c r="D83" s="88">
        <v>24</v>
      </c>
      <c r="E83" s="88">
        <v>29</v>
      </c>
      <c r="F83" s="88">
        <v>4</v>
      </c>
      <c r="G83" s="88">
        <v>9</v>
      </c>
      <c r="H83" s="88">
        <v>14</v>
      </c>
      <c r="I83" s="88">
        <v>19</v>
      </c>
      <c r="J83" s="88">
        <v>24</v>
      </c>
      <c r="K83" s="97" t="s">
        <v>24</v>
      </c>
    </row>
    <row r="84" spans="1:11" x14ac:dyDescent="0.25">
      <c r="A84" s="2" t="s">
        <v>1</v>
      </c>
      <c r="B84" s="70">
        <v>0</v>
      </c>
      <c r="C84" s="70">
        <v>0</v>
      </c>
      <c r="D84" s="70">
        <v>0</v>
      </c>
      <c r="E84" s="70">
        <v>1</v>
      </c>
      <c r="F84" s="70">
        <v>18</v>
      </c>
      <c r="G84" s="70">
        <v>21</v>
      </c>
      <c r="H84" s="70">
        <v>64</v>
      </c>
      <c r="I84" s="70">
        <v>43</v>
      </c>
      <c r="J84" s="70">
        <v>50</v>
      </c>
      <c r="K84" s="70">
        <v>197</v>
      </c>
    </row>
    <row r="85" spans="1:11" x14ac:dyDescent="0.25">
      <c r="A85" s="2" t="s">
        <v>49</v>
      </c>
      <c r="B85" s="70">
        <v>0</v>
      </c>
      <c r="C85" s="70">
        <v>0</v>
      </c>
      <c r="D85" s="70">
        <v>0</v>
      </c>
      <c r="E85" s="70">
        <v>0</v>
      </c>
      <c r="F85" s="70">
        <v>0</v>
      </c>
      <c r="G85" s="70">
        <v>0</v>
      </c>
      <c r="H85" s="70">
        <v>0</v>
      </c>
      <c r="I85" s="70">
        <v>0</v>
      </c>
      <c r="J85" s="70">
        <v>0</v>
      </c>
      <c r="K85" s="70">
        <v>0</v>
      </c>
    </row>
    <row r="86" spans="1:11" x14ac:dyDescent="0.25">
      <c r="A86" s="2" t="s">
        <v>45</v>
      </c>
      <c r="B86" s="70">
        <v>0</v>
      </c>
      <c r="C86" s="70">
        <v>0</v>
      </c>
      <c r="D86" s="70">
        <v>0</v>
      </c>
      <c r="E86" s="70">
        <v>0</v>
      </c>
      <c r="F86" s="70">
        <v>0</v>
      </c>
      <c r="G86" s="70">
        <v>0</v>
      </c>
      <c r="H86" s="70">
        <v>1</v>
      </c>
      <c r="I86" s="70">
        <v>0</v>
      </c>
      <c r="J86" s="70">
        <v>0</v>
      </c>
      <c r="K86" s="70">
        <v>1</v>
      </c>
    </row>
    <row r="87" spans="1:11" x14ac:dyDescent="0.25">
      <c r="A87" s="2" t="s">
        <v>41</v>
      </c>
      <c r="B87" s="70">
        <v>0</v>
      </c>
      <c r="C87" s="70">
        <v>0</v>
      </c>
      <c r="D87" s="70">
        <v>0</v>
      </c>
      <c r="E87" s="70">
        <v>0</v>
      </c>
      <c r="F87" s="70">
        <v>2</v>
      </c>
      <c r="G87" s="70">
        <v>3</v>
      </c>
      <c r="H87" s="70">
        <v>0</v>
      </c>
      <c r="I87" s="70">
        <v>0</v>
      </c>
      <c r="J87" s="70">
        <v>0</v>
      </c>
      <c r="K87" s="70">
        <v>5</v>
      </c>
    </row>
    <row r="88" spans="1:11" x14ac:dyDescent="0.25">
      <c r="A88" s="2" t="s">
        <v>2</v>
      </c>
      <c r="B88" s="70">
        <v>0</v>
      </c>
      <c r="C88" s="70">
        <v>38</v>
      </c>
      <c r="D88" s="70">
        <v>11</v>
      </c>
      <c r="E88" s="70">
        <v>35</v>
      </c>
      <c r="F88" s="70">
        <v>127</v>
      </c>
      <c r="G88" s="70">
        <v>60</v>
      </c>
      <c r="H88" s="70">
        <v>9</v>
      </c>
      <c r="I88" s="70">
        <v>0</v>
      </c>
      <c r="J88" s="70">
        <v>2</v>
      </c>
      <c r="K88" s="70">
        <v>282</v>
      </c>
    </row>
    <row r="89" spans="1:11" x14ac:dyDescent="0.25">
      <c r="A89" s="2" t="s">
        <v>43</v>
      </c>
      <c r="B89" s="70">
        <v>2</v>
      </c>
      <c r="C89" s="70">
        <v>2</v>
      </c>
      <c r="D89" s="70">
        <v>0</v>
      </c>
      <c r="E89" s="70">
        <v>0</v>
      </c>
      <c r="F89" s="70">
        <v>0</v>
      </c>
      <c r="G89" s="70">
        <v>2</v>
      </c>
      <c r="H89" s="70">
        <v>3</v>
      </c>
      <c r="I89" s="70">
        <v>2</v>
      </c>
      <c r="J89" s="70">
        <v>2</v>
      </c>
      <c r="K89" s="70">
        <v>13</v>
      </c>
    </row>
    <row r="90" spans="1:11" x14ac:dyDescent="0.25">
      <c r="A90" s="2" t="s">
        <v>3</v>
      </c>
      <c r="B90" s="70">
        <v>6</v>
      </c>
      <c r="C90" s="70">
        <v>0</v>
      </c>
      <c r="D90" s="70">
        <v>12</v>
      </c>
      <c r="E90" s="70">
        <v>10</v>
      </c>
      <c r="F90" s="70">
        <v>11</v>
      </c>
      <c r="G90" s="70">
        <v>12</v>
      </c>
      <c r="H90" s="70">
        <v>3</v>
      </c>
      <c r="I90" s="70">
        <v>2</v>
      </c>
      <c r="J90" s="70">
        <v>3</v>
      </c>
      <c r="K90" s="70">
        <v>59</v>
      </c>
    </row>
    <row r="91" spans="1:11" x14ac:dyDescent="0.25">
      <c r="A91" s="2" t="s">
        <v>4</v>
      </c>
      <c r="B91" s="70">
        <v>0</v>
      </c>
      <c r="C91" s="70">
        <v>0</v>
      </c>
      <c r="D91" s="70">
        <v>0</v>
      </c>
      <c r="E91" s="70">
        <v>1</v>
      </c>
      <c r="F91" s="70">
        <v>1</v>
      </c>
      <c r="G91" s="70">
        <v>1</v>
      </c>
      <c r="H91" s="70">
        <v>0</v>
      </c>
      <c r="I91" s="70">
        <v>0</v>
      </c>
      <c r="J91" s="70">
        <v>0</v>
      </c>
      <c r="K91" s="70">
        <v>3</v>
      </c>
    </row>
    <row r="92" spans="1:11" x14ac:dyDescent="0.25">
      <c r="A92" s="2" t="s">
        <v>48</v>
      </c>
      <c r="B92" s="70">
        <v>0</v>
      </c>
      <c r="C92" s="70">
        <v>0</v>
      </c>
      <c r="D92" s="70">
        <v>0</v>
      </c>
      <c r="E92" s="70">
        <v>0</v>
      </c>
      <c r="F92" s="70">
        <v>0</v>
      </c>
      <c r="G92" s="70">
        <v>0</v>
      </c>
      <c r="H92" s="70">
        <v>0</v>
      </c>
      <c r="I92" s="70">
        <v>0</v>
      </c>
      <c r="J92" s="70">
        <v>0</v>
      </c>
      <c r="K92" s="70">
        <v>0</v>
      </c>
    </row>
    <row r="93" spans="1:11" x14ac:dyDescent="0.25">
      <c r="A93" s="2" t="s">
        <v>6</v>
      </c>
      <c r="B93" s="70">
        <v>0</v>
      </c>
      <c r="C93" s="70">
        <v>0</v>
      </c>
      <c r="D93" s="70">
        <v>0</v>
      </c>
      <c r="E93" s="70">
        <v>0</v>
      </c>
      <c r="F93" s="70">
        <v>0</v>
      </c>
      <c r="G93" s="70">
        <v>0</v>
      </c>
      <c r="H93" s="70">
        <v>0</v>
      </c>
      <c r="I93" s="70">
        <v>0</v>
      </c>
      <c r="J93" s="70">
        <v>0</v>
      </c>
      <c r="K93" s="70">
        <v>0</v>
      </c>
    </row>
    <row r="94" spans="1:11" x14ac:dyDescent="0.25">
      <c r="A94" s="2" t="s">
        <v>7</v>
      </c>
      <c r="B94" s="70">
        <v>0</v>
      </c>
      <c r="C94" s="70">
        <v>0</v>
      </c>
      <c r="D94" s="70">
        <v>0</v>
      </c>
      <c r="E94" s="70">
        <v>0</v>
      </c>
      <c r="F94" s="70">
        <v>0</v>
      </c>
      <c r="G94" s="70">
        <v>2</v>
      </c>
      <c r="H94" s="70">
        <v>10</v>
      </c>
      <c r="I94" s="70">
        <v>4</v>
      </c>
      <c r="J94" s="70">
        <v>11</v>
      </c>
      <c r="K94" s="70">
        <v>27</v>
      </c>
    </row>
    <row r="95" spans="1:11" x14ac:dyDescent="0.25">
      <c r="A95" s="2" t="s">
        <v>50</v>
      </c>
      <c r="B95" s="70">
        <v>0</v>
      </c>
      <c r="C95" s="70">
        <v>0</v>
      </c>
      <c r="D95" s="70">
        <v>0</v>
      </c>
      <c r="E95" s="70">
        <v>0</v>
      </c>
      <c r="F95" s="70">
        <v>0</v>
      </c>
      <c r="G95" s="70">
        <v>0</v>
      </c>
      <c r="H95" s="70">
        <v>0</v>
      </c>
      <c r="I95" s="70">
        <v>0</v>
      </c>
      <c r="J95" s="70">
        <v>0</v>
      </c>
      <c r="K95" s="70">
        <v>0</v>
      </c>
    </row>
    <row r="96" spans="1:11" x14ac:dyDescent="0.25">
      <c r="A96" s="2" t="s">
        <v>51</v>
      </c>
      <c r="B96" s="70">
        <v>0</v>
      </c>
      <c r="C96" s="70">
        <v>0</v>
      </c>
      <c r="D96" s="70">
        <v>0</v>
      </c>
      <c r="E96" s="70">
        <v>0</v>
      </c>
      <c r="F96" s="70">
        <v>0</v>
      </c>
      <c r="G96" s="70">
        <v>0</v>
      </c>
      <c r="H96" s="70">
        <v>1</v>
      </c>
      <c r="I96" s="70">
        <v>1</v>
      </c>
      <c r="J96" s="70">
        <v>0</v>
      </c>
      <c r="K96" s="70">
        <v>2</v>
      </c>
    </row>
    <row r="97" spans="1:11" x14ac:dyDescent="0.25">
      <c r="A97" s="2" t="s">
        <v>42</v>
      </c>
      <c r="B97" s="70">
        <v>0</v>
      </c>
      <c r="C97" s="70">
        <v>0</v>
      </c>
      <c r="D97" s="70">
        <v>0</v>
      </c>
      <c r="E97" s="70">
        <v>0</v>
      </c>
      <c r="F97" s="70">
        <v>0</v>
      </c>
      <c r="G97" s="70">
        <v>1</v>
      </c>
      <c r="H97" s="70">
        <v>0</v>
      </c>
      <c r="I97" s="70">
        <v>0</v>
      </c>
      <c r="J97" s="70">
        <v>0</v>
      </c>
      <c r="K97" s="70">
        <v>1</v>
      </c>
    </row>
    <row r="98" spans="1:11" x14ac:dyDescent="0.25">
      <c r="A98" s="2" t="s">
        <v>8</v>
      </c>
      <c r="B98" s="70">
        <v>0</v>
      </c>
      <c r="C98" s="70">
        <v>0</v>
      </c>
      <c r="D98" s="70">
        <v>0</v>
      </c>
      <c r="E98" s="70">
        <v>0</v>
      </c>
      <c r="F98" s="70">
        <v>0</v>
      </c>
      <c r="G98" s="70">
        <v>4</v>
      </c>
      <c r="H98" s="70">
        <v>12</v>
      </c>
      <c r="I98" s="70">
        <v>8</v>
      </c>
      <c r="J98" s="70">
        <v>6</v>
      </c>
      <c r="K98" s="70">
        <v>30</v>
      </c>
    </row>
    <row r="99" spans="1:11" x14ac:dyDescent="0.25">
      <c r="A99" s="2" t="s">
        <v>9</v>
      </c>
      <c r="B99" s="70">
        <v>0</v>
      </c>
      <c r="C99" s="70">
        <v>0</v>
      </c>
      <c r="D99" s="70">
        <v>0</v>
      </c>
      <c r="E99" s="70">
        <v>0</v>
      </c>
      <c r="F99" s="70">
        <v>133</v>
      </c>
      <c r="G99" s="70">
        <v>290</v>
      </c>
      <c r="H99" s="70">
        <v>84</v>
      </c>
      <c r="I99" s="70">
        <v>56</v>
      </c>
      <c r="J99" s="70">
        <v>11</v>
      </c>
      <c r="K99" s="70">
        <v>574</v>
      </c>
    </row>
    <row r="100" spans="1:11" x14ac:dyDescent="0.25">
      <c r="A100" s="2" t="s">
        <v>44</v>
      </c>
      <c r="B100" s="70">
        <v>0</v>
      </c>
      <c r="C100" s="70">
        <v>0</v>
      </c>
      <c r="D100" s="70">
        <v>0</v>
      </c>
      <c r="E100" s="70">
        <v>0</v>
      </c>
      <c r="F100" s="70">
        <v>0</v>
      </c>
      <c r="G100" s="70">
        <v>0</v>
      </c>
      <c r="H100" s="70">
        <v>1</v>
      </c>
      <c r="I100" s="70">
        <v>0</v>
      </c>
      <c r="J100" s="70">
        <v>0</v>
      </c>
      <c r="K100" s="70">
        <v>1</v>
      </c>
    </row>
    <row r="101" spans="1:11" x14ac:dyDescent="0.25">
      <c r="A101" s="2" t="s">
        <v>10</v>
      </c>
      <c r="B101" s="70">
        <v>0</v>
      </c>
      <c r="C101" s="70">
        <v>0</v>
      </c>
      <c r="D101" s="70">
        <v>0</v>
      </c>
      <c r="E101" s="70">
        <v>0</v>
      </c>
      <c r="F101" s="70">
        <v>1</v>
      </c>
      <c r="G101" s="70">
        <v>7</v>
      </c>
      <c r="H101" s="70">
        <v>113</v>
      </c>
      <c r="I101" s="70">
        <v>0</v>
      </c>
      <c r="J101" s="70">
        <v>0</v>
      </c>
      <c r="K101" s="70">
        <v>121</v>
      </c>
    </row>
    <row r="102" spans="1:11" x14ac:dyDescent="0.25">
      <c r="A102" s="2" t="s">
        <v>11</v>
      </c>
      <c r="B102" s="70">
        <v>0</v>
      </c>
      <c r="C102" s="70">
        <v>0</v>
      </c>
      <c r="D102" s="70">
        <v>0</v>
      </c>
      <c r="E102" s="70">
        <v>0</v>
      </c>
      <c r="F102" s="70">
        <v>84</v>
      </c>
      <c r="G102" s="70">
        <v>2125</v>
      </c>
      <c r="H102" s="70">
        <v>1850</v>
      </c>
      <c r="I102" s="70">
        <v>39</v>
      </c>
      <c r="J102" s="70">
        <v>2</v>
      </c>
      <c r="K102" s="70">
        <v>4100</v>
      </c>
    </row>
    <row r="103" spans="1:11" x14ac:dyDescent="0.25">
      <c r="A103" s="2" t="s">
        <v>12</v>
      </c>
      <c r="B103" s="70">
        <v>0</v>
      </c>
      <c r="C103" s="70">
        <v>0</v>
      </c>
      <c r="D103" s="70">
        <v>0</v>
      </c>
      <c r="E103" s="70">
        <v>13</v>
      </c>
      <c r="F103" s="70">
        <v>47</v>
      </c>
      <c r="G103" s="70">
        <v>105</v>
      </c>
      <c r="H103" s="70">
        <v>38</v>
      </c>
      <c r="I103" s="70">
        <v>15</v>
      </c>
      <c r="J103" s="70">
        <v>1</v>
      </c>
      <c r="K103" s="70">
        <v>219</v>
      </c>
    </row>
    <row r="104" spans="1:11" x14ac:dyDescent="0.25">
      <c r="A104" s="2" t="s">
        <v>32</v>
      </c>
      <c r="B104" s="70">
        <v>0</v>
      </c>
      <c r="C104" s="70">
        <v>0</v>
      </c>
      <c r="D104" s="70">
        <v>0</v>
      </c>
      <c r="E104" s="70">
        <v>0</v>
      </c>
      <c r="F104" s="70">
        <v>0</v>
      </c>
      <c r="G104" s="70">
        <v>2</v>
      </c>
      <c r="H104" s="70">
        <v>1</v>
      </c>
      <c r="I104" s="70">
        <v>0</v>
      </c>
      <c r="J104" s="70">
        <v>0</v>
      </c>
      <c r="K104" s="70">
        <v>3</v>
      </c>
    </row>
    <row r="105" spans="1:11" x14ac:dyDescent="0.25">
      <c r="A105" s="2" t="s">
        <v>18</v>
      </c>
      <c r="B105" s="70">
        <v>0</v>
      </c>
      <c r="C105" s="70">
        <v>0</v>
      </c>
      <c r="D105" s="70">
        <v>0</v>
      </c>
      <c r="E105" s="70">
        <v>0</v>
      </c>
      <c r="F105" s="70">
        <v>79</v>
      </c>
      <c r="G105" s="70">
        <v>315</v>
      </c>
      <c r="H105" s="70">
        <v>2934</v>
      </c>
      <c r="I105" s="70">
        <v>5</v>
      </c>
      <c r="J105" s="70">
        <v>3</v>
      </c>
      <c r="K105" s="70">
        <v>3336</v>
      </c>
    </row>
    <row r="106" spans="1:11" x14ac:dyDescent="0.25">
      <c r="A106" s="2" t="s">
        <v>46</v>
      </c>
      <c r="B106" s="70">
        <v>0</v>
      </c>
      <c r="C106" s="70">
        <v>0</v>
      </c>
      <c r="D106" s="70">
        <v>0</v>
      </c>
      <c r="E106" s="70">
        <v>0</v>
      </c>
      <c r="F106" s="70">
        <v>0</v>
      </c>
      <c r="G106" s="70">
        <v>0</v>
      </c>
      <c r="H106" s="70">
        <v>0</v>
      </c>
      <c r="I106" s="70">
        <v>8</v>
      </c>
      <c r="J106" s="70">
        <v>0</v>
      </c>
      <c r="K106" s="70">
        <v>8</v>
      </c>
    </row>
    <row r="107" spans="1:11" x14ac:dyDescent="0.25">
      <c r="A107" s="2" t="s">
        <v>13</v>
      </c>
      <c r="B107" s="70">
        <v>0</v>
      </c>
      <c r="C107" s="70">
        <v>0</v>
      </c>
      <c r="D107" s="70">
        <v>0</v>
      </c>
      <c r="E107" s="70">
        <v>0</v>
      </c>
      <c r="F107" s="70">
        <v>0</v>
      </c>
      <c r="G107" s="70">
        <v>0</v>
      </c>
      <c r="H107" s="70">
        <v>0</v>
      </c>
      <c r="I107" s="70">
        <v>0</v>
      </c>
      <c r="J107" s="70">
        <v>0</v>
      </c>
      <c r="K107" s="70">
        <v>0</v>
      </c>
    </row>
    <row r="108" spans="1:11" x14ac:dyDescent="0.25">
      <c r="A108" s="2" t="s">
        <v>14</v>
      </c>
      <c r="B108" s="70">
        <v>250</v>
      </c>
      <c r="C108" s="70">
        <v>29</v>
      </c>
      <c r="D108" s="70">
        <v>0</v>
      </c>
      <c r="E108" s="70">
        <v>0</v>
      </c>
      <c r="F108" s="70">
        <v>350</v>
      </c>
      <c r="G108" s="70">
        <v>157</v>
      </c>
      <c r="H108" s="70">
        <v>484</v>
      </c>
      <c r="I108" s="70">
        <v>11</v>
      </c>
      <c r="J108" s="70">
        <v>2</v>
      </c>
      <c r="K108" s="70">
        <v>1283</v>
      </c>
    </row>
    <row r="109" spans="1:11" x14ac:dyDescent="0.25">
      <c r="A109" s="2" t="s">
        <v>40</v>
      </c>
      <c r="B109" s="70">
        <v>251</v>
      </c>
      <c r="C109" s="70">
        <v>230</v>
      </c>
      <c r="D109" s="70">
        <v>0</v>
      </c>
      <c r="E109" s="70">
        <v>0</v>
      </c>
      <c r="F109" s="70">
        <v>1</v>
      </c>
      <c r="G109" s="70">
        <v>0</v>
      </c>
      <c r="H109" s="70">
        <v>0</v>
      </c>
      <c r="I109" s="70">
        <v>0</v>
      </c>
      <c r="J109" s="70">
        <v>0</v>
      </c>
      <c r="K109" s="70">
        <v>482</v>
      </c>
    </row>
    <row r="110" spans="1:11" x14ac:dyDescent="0.25">
      <c r="A110" s="2" t="s">
        <v>52</v>
      </c>
      <c r="B110" s="70">
        <v>0</v>
      </c>
      <c r="C110" s="70">
        <v>0</v>
      </c>
      <c r="D110" s="70">
        <v>0</v>
      </c>
      <c r="E110" s="70">
        <v>0</v>
      </c>
      <c r="F110" s="70">
        <v>0</v>
      </c>
      <c r="G110" s="70">
        <v>0</v>
      </c>
      <c r="H110" s="70">
        <v>0</v>
      </c>
      <c r="I110" s="70">
        <v>0</v>
      </c>
      <c r="J110" s="70">
        <v>0</v>
      </c>
      <c r="K110" s="70">
        <v>0</v>
      </c>
    </row>
    <row r="111" spans="1:11" x14ac:dyDescent="0.25">
      <c r="A111" s="2" t="s">
        <v>53</v>
      </c>
      <c r="B111" s="70">
        <v>0</v>
      </c>
      <c r="C111" s="70">
        <v>0</v>
      </c>
      <c r="D111" s="70">
        <v>0</v>
      </c>
      <c r="E111" s="70">
        <v>0</v>
      </c>
      <c r="F111" s="70">
        <v>0</v>
      </c>
      <c r="G111" s="70">
        <v>0</v>
      </c>
      <c r="H111" s="70">
        <v>2</v>
      </c>
      <c r="I111" s="70">
        <v>0</v>
      </c>
      <c r="J111" s="70">
        <v>0</v>
      </c>
      <c r="K111" s="70">
        <v>2</v>
      </c>
    </row>
    <row r="112" spans="1:11" x14ac:dyDescent="0.25">
      <c r="A112" s="2" t="s">
        <v>15</v>
      </c>
      <c r="B112" s="70">
        <v>0</v>
      </c>
      <c r="C112" s="70">
        <v>0</v>
      </c>
      <c r="D112" s="70">
        <v>0</v>
      </c>
      <c r="E112" s="70">
        <v>0</v>
      </c>
      <c r="F112" s="70">
        <v>22</v>
      </c>
      <c r="G112" s="70">
        <v>1</v>
      </c>
      <c r="H112" s="70">
        <v>0</v>
      </c>
      <c r="I112" s="70">
        <v>10</v>
      </c>
      <c r="J112" s="70">
        <v>0</v>
      </c>
      <c r="K112" s="70">
        <v>33</v>
      </c>
    </row>
    <row r="113" spans="1:12" x14ac:dyDescent="0.25">
      <c r="A113" s="2" t="s">
        <v>54</v>
      </c>
      <c r="B113" s="70">
        <v>0</v>
      </c>
      <c r="C113" s="70">
        <v>0</v>
      </c>
      <c r="D113" s="70">
        <v>0</v>
      </c>
      <c r="E113" s="70">
        <v>0</v>
      </c>
      <c r="F113" s="70">
        <v>0</v>
      </c>
      <c r="G113" s="70">
        <v>12</v>
      </c>
      <c r="H113" s="70">
        <v>2</v>
      </c>
      <c r="I113" s="70">
        <v>0</v>
      </c>
      <c r="J113" s="70">
        <v>1</v>
      </c>
      <c r="K113" s="70">
        <v>15</v>
      </c>
    </row>
    <row r="114" spans="1:12" x14ac:dyDescent="0.25">
      <c r="A114" s="2" t="s">
        <v>47</v>
      </c>
      <c r="B114" s="70">
        <v>0</v>
      </c>
      <c r="C114" s="70">
        <v>0</v>
      </c>
      <c r="D114" s="70">
        <v>0</v>
      </c>
      <c r="E114" s="70">
        <v>0</v>
      </c>
      <c r="F114" s="70">
        <v>30</v>
      </c>
      <c r="G114" s="70">
        <v>2</v>
      </c>
      <c r="H114" s="70">
        <v>10</v>
      </c>
      <c r="I114" s="70">
        <v>0</v>
      </c>
      <c r="J114" s="70">
        <v>15</v>
      </c>
      <c r="K114" s="70">
        <v>57</v>
      </c>
    </row>
    <row r="115" spans="1:12" x14ac:dyDescent="0.25">
      <c r="A115" s="2" t="s">
        <v>16</v>
      </c>
      <c r="B115" s="70">
        <v>0</v>
      </c>
      <c r="C115" s="70">
        <v>0</v>
      </c>
      <c r="D115" s="70">
        <v>0</v>
      </c>
      <c r="E115" s="70">
        <v>0</v>
      </c>
      <c r="F115" s="70">
        <v>0</v>
      </c>
      <c r="G115" s="70">
        <v>1</v>
      </c>
      <c r="H115" s="70">
        <v>0</v>
      </c>
      <c r="I115" s="70">
        <v>0</v>
      </c>
      <c r="J115" s="70">
        <v>0</v>
      </c>
      <c r="K115" s="70">
        <v>1</v>
      </c>
    </row>
    <row r="116" spans="1:12" x14ac:dyDescent="0.25">
      <c r="A116" s="5" t="s">
        <v>17</v>
      </c>
      <c r="B116" s="24">
        <v>0</v>
      </c>
      <c r="C116" s="24">
        <v>0</v>
      </c>
      <c r="D116" s="24">
        <v>0</v>
      </c>
      <c r="E116" s="24">
        <v>0</v>
      </c>
      <c r="F116" s="24">
        <v>0</v>
      </c>
      <c r="G116" s="24">
        <v>0</v>
      </c>
      <c r="H116" s="24">
        <v>3000</v>
      </c>
      <c r="I116" s="24">
        <v>2001</v>
      </c>
      <c r="J116" s="24">
        <v>151</v>
      </c>
      <c r="K116" s="24">
        <v>5152</v>
      </c>
    </row>
    <row r="117" spans="1:12" x14ac:dyDescent="0.25">
      <c r="A117" s="8" t="s">
        <v>24</v>
      </c>
      <c r="B117" s="70">
        <v>509</v>
      </c>
      <c r="C117" s="70">
        <v>299</v>
      </c>
      <c r="D117" s="70">
        <v>23</v>
      </c>
      <c r="E117" s="70">
        <v>60</v>
      </c>
      <c r="F117" s="70">
        <v>906</v>
      </c>
      <c r="G117" s="70">
        <v>3123</v>
      </c>
      <c r="H117" s="70">
        <v>8622</v>
      </c>
      <c r="I117" s="70">
        <v>2205</v>
      </c>
      <c r="J117" s="70">
        <v>260</v>
      </c>
      <c r="K117" s="70">
        <v>16007</v>
      </c>
      <c r="L117" s="11"/>
    </row>
    <row r="118" spans="1:12" x14ac:dyDescent="0.25">
      <c r="B118" s="70"/>
      <c r="C118" s="70"/>
      <c r="D118" s="70"/>
      <c r="E118" s="70"/>
      <c r="F118" s="70"/>
      <c r="G118" s="70"/>
      <c r="H118" s="70"/>
      <c r="I118" s="70"/>
      <c r="J118" s="70"/>
      <c r="K118" s="70"/>
    </row>
    <row r="119" spans="1:12" x14ac:dyDescent="0.25">
      <c r="B119" s="70"/>
      <c r="C119" s="70"/>
      <c r="D119" s="70"/>
      <c r="E119" s="70"/>
      <c r="F119" s="70"/>
      <c r="G119" s="70"/>
      <c r="H119" s="70"/>
      <c r="I119" s="70"/>
      <c r="J119" s="70"/>
      <c r="K119" s="70"/>
    </row>
    <row r="120" spans="1:12" x14ac:dyDescent="0.25">
      <c r="A120" s="20" t="s">
        <v>122</v>
      </c>
      <c r="B120" s="98" t="s">
        <v>20</v>
      </c>
      <c r="C120" s="98"/>
      <c r="D120" s="98"/>
      <c r="E120" s="98"/>
      <c r="F120" s="98" t="s">
        <v>21</v>
      </c>
      <c r="G120" s="98"/>
      <c r="H120" s="98"/>
      <c r="I120" s="98"/>
      <c r="J120" s="98"/>
      <c r="K120" s="98"/>
    </row>
    <row r="121" spans="1:12" x14ac:dyDescent="0.25">
      <c r="A121" s="89" t="s">
        <v>19</v>
      </c>
      <c r="B121" s="88">
        <v>14</v>
      </c>
      <c r="C121" s="88">
        <v>19</v>
      </c>
      <c r="D121" s="88">
        <v>24</v>
      </c>
      <c r="E121" s="88">
        <v>29</v>
      </c>
      <c r="F121" s="88">
        <v>4</v>
      </c>
      <c r="G121" s="88">
        <v>9</v>
      </c>
      <c r="H121" s="88">
        <v>14</v>
      </c>
      <c r="I121" s="88">
        <v>19</v>
      </c>
      <c r="J121" s="88">
        <v>24</v>
      </c>
      <c r="K121" s="97" t="s">
        <v>24</v>
      </c>
    </row>
    <row r="122" spans="1:12" x14ac:dyDescent="0.25">
      <c r="A122" s="76" t="s">
        <v>1</v>
      </c>
      <c r="B122" s="70">
        <v>0</v>
      </c>
      <c r="C122" s="70">
        <v>0</v>
      </c>
      <c r="D122" s="70">
        <v>0</v>
      </c>
      <c r="E122" s="70">
        <v>4</v>
      </c>
      <c r="F122" s="70">
        <v>7</v>
      </c>
      <c r="G122" s="70">
        <v>30</v>
      </c>
      <c r="H122" s="70">
        <v>51</v>
      </c>
      <c r="I122" s="70">
        <v>29</v>
      </c>
      <c r="J122" s="70">
        <v>21</v>
      </c>
      <c r="K122" s="70">
        <v>142</v>
      </c>
    </row>
    <row r="123" spans="1:12" x14ac:dyDescent="0.25">
      <c r="A123" s="74" t="s">
        <v>49</v>
      </c>
      <c r="B123" s="70">
        <v>0</v>
      </c>
      <c r="C123" s="70">
        <v>0</v>
      </c>
      <c r="D123" s="70">
        <v>0</v>
      </c>
      <c r="E123" s="70">
        <v>0</v>
      </c>
      <c r="F123" s="70">
        <v>0</v>
      </c>
      <c r="G123" s="70">
        <v>0</v>
      </c>
      <c r="H123" s="70">
        <v>0</v>
      </c>
      <c r="I123" s="70">
        <v>0</v>
      </c>
      <c r="J123" s="70">
        <v>0</v>
      </c>
      <c r="K123" s="70">
        <v>0</v>
      </c>
    </row>
    <row r="124" spans="1:12" x14ac:dyDescent="0.25">
      <c r="A124" s="74" t="s">
        <v>45</v>
      </c>
      <c r="B124" s="70">
        <v>0</v>
      </c>
      <c r="C124" s="70">
        <v>0</v>
      </c>
      <c r="D124" s="70">
        <v>0</v>
      </c>
      <c r="E124" s="70">
        <v>0</v>
      </c>
      <c r="F124" s="70">
        <v>0</v>
      </c>
      <c r="G124" s="70">
        <v>0</v>
      </c>
      <c r="H124" s="70">
        <v>0</v>
      </c>
      <c r="I124" s="70">
        <v>1</v>
      </c>
      <c r="J124" s="70">
        <v>0</v>
      </c>
      <c r="K124" s="70">
        <v>1</v>
      </c>
    </row>
    <row r="125" spans="1:12" x14ac:dyDescent="0.25">
      <c r="A125" s="74" t="s">
        <v>41</v>
      </c>
      <c r="B125" s="70">
        <v>0</v>
      </c>
      <c r="C125" s="70">
        <v>2</v>
      </c>
      <c r="D125" s="70">
        <v>3</v>
      </c>
      <c r="E125" s="70">
        <v>9</v>
      </c>
      <c r="F125" s="70">
        <v>75</v>
      </c>
      <c r="G125" s="70">
        <v>1</v>
      </c>
      <c r="H125" s="70">
        <v>4</v>
      </c>
      <c r="I125" s="70">
        <v>0</v>
      </c>
      <c r="J125" s="70">
        <v>1</v>
      </c>
      <c r="K125" s="70">
        <v>95</v>
      </c>
    </row>
    <row r="126" spans="1:12" x14ac:dyDescent="0.25">
      <c r="A126" s="74" t="s">
        <v>2</v>
      </c>
      <c r="B126" s="70">
        <v>0</v>
      </c>
      <c r="C126" s="70">
        <v>0</v>
      </c>
      <c r="D126" s="70">
        <v>66</v>
      </c>
      <c r="E126" s="70">
        <v>27</v>
      </c>
      <c r="F126" s="70">
        <v>240</v>
      </c>
      <c r="G126" s="70">
        <v>11</v>
      </c>
      <c r="H126" s="70">
        <v>6</v>
      </c>
      <c r="I126" s="70">
        <v>3</v>
      </c>
      <c r="J126" s="70">
        <v>1</v>
      </c>
      <c r="K126" s="70">
        <v>354</v>
      </c>
    </row>
    <row r="127" spans="1:12" x14ac:dyDescent="0.25">
      <c r="A127" s="74" t="s">
        <v>43</v>
      </c>
      <c r="B127" s="70">
        <v>0</v>
      </c>
      <c r="C127" s="70">
        <v>0</v>
      </c>
      <c r="D127" s="70">
        <v>0</v>
      </c>
      <c r="E127" s="70">
        <v>0</v>
      </c>
      <c r="F127" s="70">
        <v>4</v>
      </c>
      <c r="G127" s="70">
        <v>2</v>
      </c>
      <c r="H127" s="70">
        <v>1</v>
      </c>
      <c r="I127" s="70">
        <v>1</v>
      </c>
      <c r="J127" s="70">
        <v>0</v>
      </c>
      <c r="K127" s="70">
        <v>8</v>
      </c>
    </row>
    <row r="128" spans="1:12" x14ac:dyDescent="0.25">
      <c r="A128" s="74" t="s">
        <v>3</v>
      </c>
      <c r="B128" s="70">
        <v>0</v>
      </c>
      <c r="C128" s="70">
        <v>3</v>
      </c>
      <c r="D128" s="70">
        <v>27</v>
      </c>
      <c r="E128" s="70">
        <v>17</v>
      </c>
      <c r="F128" s="70">
        <v>5</v>
      </c>
      <c r="G128" s="70">
        <v>6</v>
      </c>
      <c r="H128" s="70">
        <v>2</v>
      </c>
      <c r="I128" s="70">
        <v>3</v>
      </c>
      <c r="J128" s="70">
        <v>5</v>
      </c>
      <c r="K128" s="70">
        <v>68</v>
      </c>
    </row>
    <row r="129" spans="1:13" x14ac:dyDescent="0.25">
      <c r="A129" s="74" t="s">
        <v>4</v>
      </c>
      <c r="B129" s="70">
        <v>0</v>
      </c>
      <c r="C129" s="70">
        <v>12</v>
      </c>
      <c r="D129" s="70">
        <v>1</v>
      </c>
      <c r="E129" s="70">
        <v>2</v>
      </c>
      <c r="F129" s="70">
        <v>0</v>
      </c>
      <c r="G129" s="70">
        <v>0</v>
      </c>
      <c r="H129" s="70">
        <v>0</v>
      </c>
      <c r="I129" s="70">
        <v>0</v>
      </c>
      <c r="J129" s="70">
        <v>0</v>
      </c>
      <c r="K129" s="70">
        <v>15</v>
      </c>
    </row>
    <row r="130" spans="1:13" x14ac:dyDescent="0.25">
      <c r="A130" s="74" t="s">
        <v>48</v>
      </c>
      <c r="B130" s="70">
        <v>0</v>
      </c>
      <c r="C130" s="70">
        <v>0</v>
      </c>
      <c r="D130" s="70">
        <v>0</v>
      </c>
      <c r="E130" s="70">
        <v>0</v>
      </c>
      <c r="F130" s="70">
        <v>0</v>
      </c>
      <c r="G130" s="70">
        <v>0</v>
      </c>
      <c r="H130" s="70">
        <v>1</v>
      </c>
      <c r="I130" s="70">
        <v>1</v>
      </c>
      <c r="J130" s="70">
        <v>0</v>
      </c>
      <c r="K130" s="70">
        <v>2</v>
      </c>
      <c r="M130" s="70"/>
    </row>
    <row r="131" spans="1:13" x14ac:dyDescent="0.25">
      <c r="A131" s="74" t="s">
        <v>6</v>
      </c>
      <c r="B131" s="70">
        <v>0</v>
      </c>
      <c r="C131" s="70">
        <v>0</v>
      </c>
      <c r="D131" s="70">
        <v>0</v>
      </c>
      <c r="E131" s="70">
        <v>0</v>
      </c>
      <c r="F131" s="70">
        <v>0</v>
      </c>
      <c r="G131" s="70">
        <v>0</v>
      </c>
      <c r="H131" s="70">
        <v>0</v>
      </c>
      <c r="I131" s="70">
        <v>0</v>
      </c>
      <c r="J131" s="70">
        <v>1</v>
      </c>
      <c r="K131" s="70">
        <v>1</v>
      </c>
      <c r="M131" s="70"/>
    </row>
    <row r="132" spans="1:13" x14ac:dyDescent="0.25">
      <c r="A132" s="74" t="s">
        <v>7</v>
      </c>
      <c r="B132" s="70">
        <v>0</v>
      </c>
      <c r="C132" s="70">
        <v>0</v>
      </c>
      <c r="D132" s="70">
        <v>0</v>
      </c>
      <c r="E132" s="70">
        <v>0</v>
      </c>
      <c r="F132" s="70">
        <v>2</v>
      </c>
      <c r="G132" s="70">
        <v>1</v>
      </c>
      <c r="H132" s="70">
        <v>8</v>
      </c>
      <c r="I132" s="70">
        <v>8</v>
      </c>
      <c r="J132" s="70">
        <v>9</v>
      </c>
      <c r="K132" s="70">
        <v>28</v>
      </c>
      <c r="M132" s="70"/>
    </row>
    <row r="133" spans="1:13" x14ac:dyDescent="0.25">
      <c r="A133" s="74" t="s">
        <v>50</v>
      </c>
      <c r="B133" s="70">
        <v>0</v>
      </c>
      <c r="C133" s="70">
        <v>0</v>
      </c>
      <c r="D133" s="70">
        <v>0</v>
      </c>
      <c r="E133" s="70">
        <v>0</v>
      </c>
      <c r="F133" s="70">
        <v>1</v>
      </c>
      <c r="G133" s="70">
        <v>1</v>
      </c>
      <c r="H133" s="70">
        <v>2</v>
      </c>
      <c r="I133" s="70">
        <v>0</v>
      </c>
      <c r="J133" s="70">
        <v>0</v>
      </c>
      <c r="K133" s="70">
        <v>4</v>
      </c>
      <c r="M133" s="70"/>
    </row>
    <row r="134" spans="1:13" x14ac:dyDescent="0.25">
      <c r="A134" s="74" t="s">
        <v>51</v>
      </c>
      <c r="B134" s="70">
        <v>0</v>
      </c>
      <c r="C134" s="70">
        <v>0</v>
      </c>
      <c r="D134" s="70">
        <v>0</v>
      </c>
      <c r="E134" s="70">
        <v>0</v>
      </c>
      <c r="F134" s="70">
        <v>0</v>
      </c>
      <c r="G134" s="70">
        <v>0</v>
      </c>
      <c r="H134" s="70">
        <v>0</v>
      </c>
      <c r="I134" s="70">
        <v>0</v>
      </c>
      <c r="J134" s="70">
        <v>0</v>
      </c>
      <c r="K134" s="70">
        <v>0</v>
      </c>
      <c r="M134" s="70"/>
    </row>
    <row r="135" spans="1:13" x14ac:dyDescent="0.25">
      <c r="A135" s="74" t="s">
        <v>42</v>
      </c>
      <c r="B135" s="70">
        <v>0</v>
      </c>
      <c r="C135" s="70">
        <v>0</v>
      </c>
      <c r="D135" s="70">
        <v>0</v>
      </c>
      <c r="E135" s="70">
        <v>0</v>
      </c>
      <c r="F135" s="70">
        <v>7</v>
      </c>
      <c r="G135" s="70">
        <v>0</v>
      </c>
      <c r="H135" s="70">
        <v>0</v>
      </c>
      <c r="I135" s="70">
        <v>0</v>
      </c>
      <c r="J135" s="70">
        <v>0</v>
      </c>
      <c r="K135" s="70">
        <v>7</v>
      </c>
      <c r="M135" s="70"/>
    </row>
    <row r="136" spans="1:13" x14ac:dyDescent="0.25">
      <c r="A136" s="74" t="s">
        <v>8</v>
      </c>
      <c r="B136" s="70">
        <v>0</v>
      </c>
      <c r="C136" s="70">
        <v>0</v>
      </c>
      <c r="D136" s="70">
        <v>0</v>
      </c>
      <c r="E136" s="70">
        <v>0</v>
      </c>
      <c r="F136" s="70">
        <v>0</v>
      </c>
      <c r="G136" s="70">
        <v>0</v>
      </c>
      <c r="H136" s="70">
        <v>5</v>
      </c>
      <c r="I136" s="70">
        <v>3</v>
      </c>
      <c r="J136" s="70">
        <v>10</v>
      </c>
      <c r="K136" s="70">
        <v>18</v>
      </c>
      <c r="M136" s="70"/>
    </row>
    <row r="137" spans="1:13" x14ac:dyDescent="0.25">
      <c r="A137" s="74" t="s">
        <v>9</v>
      </c>
      <c r="B137" s="70">
        <v>0</v>
      </c>
      <c r="C137" s="70">
        <v>0</v>
      </c>
      <c r="D137" s="70">
        <v>0</v>
      </c>
      <c r="E137" s="70">
        <v>123</v>
      </c>
      <c r="F137" s="70">
        <v>500</v>
      </c>
      <c r="G137" s="70">
        <v>2001</v>
      </c>
      <c r="H137" s="70">
        <v>256</v>
      </c>
      <c r="I137" s="70">
        <v>0</v>
      </c>
      <c r="J137" s="70">
        <v>39</v>
      </c>
      <c r="K137" s="70">
        <v>2919</v>
      </c>
      <c r="M137" s="70"/>
    </row>
    <row r="138" spans="1:13" x14ac:dyDescent="0.25">
      <c r="A138" s="74" t="s">
        <v>44</v>
      </c>
      <c r="B138" s="70">
        <v>0</v>
      </c>
      <c r="C138" s="70">
        <v>0</v>
      </c>
      <c r="D138" s="70">
        <v>0</v>
      </c>
      <c r="E138" s="70">
        <v>0</v>
      </c>
      <c r="F138" s="70">
        <v>0</v>
      </c>
      <c r="G138" s="70">
        <v>0</v>
      </c>
      <c r="H138" s="70">
        <v>1</v>
      </c>
      <c r="I138" s="70">
        <v>0</v>
      </c>
      <c r="J138" s="70">
        <v>1</v>
      </c>
      <c r="K138" s="70">
        <v>2</v>
      </c>
      <c r="M138" s="70"/>
    </row>
    <row r="139" spans="1:13" x14ac:dyDescent="0.25">
      <c r="A139" s="74" t="s">
        <v>10</v>
      </c>
      <c r="B139" s="70">
        <v>0</v>
      </c>
      <c r="C139" s="70">
        <v>0</v>
      </c>
      <c r="D139" s="70">
        <v>0</v>
      </c>
      <c r="E139" s="70">
        <v>3</v>
      </c>
      <c r="F139" s="70">
        <v>12</v>
      </c>
      <c r="G139" s="70">
        <v>1</v>
      </c>
      <c r="H139" s="70">
        <v>54</v>
      </c>
      <c r="I139" s="70">
        <v>0</v>
      </c>
      <c r="J139" s="70">
        <v>1</v>
      </c>
      <c r="K139" s="70">
        <v>71</v>
      </c>
      <c r="M139" s="70"/>
    </row>
    <row r="140" spans="1:13" x14ac:dyDescent="0.25">
      <c r="A140" s="74" t="s">
        <v>11</v>
      </c>
      <c r="B140" s="70">
        <v>0</v>
      </c>
      <c r="C140" s="70">
        <v>0</v>
      </c>
      <c r="D140" s="70">
        <v>0</v>
      </c>
      <c r="E140" s="70">
        <v>114</v>
      </c>
      <c r="F140" s="70">
        <v>3115</v>
      </c>
      <c r="G140" s="70">
        <v>6623</v>
      </c>
      <c r="H140" s="70">
        <v>6028</v>
      </c>
      <c r="I140" s="70">
        <v>477</v>
      </c>
      <c r="J140" s="70">
        <v>18</v>
      </c>
      <c r="K140" s="70">
        <v>16375</v>
      </c>
      <c r="M140" s="70"/>
    </row>
    <row r="141" spans="1:13" x14ac:dyDescent="0.25">
      <c r="A141" s="74" t="s">
        <v>12</v>
      </c>
      <c r="B141" s="70">
        <v>0</v>
      </c>
      <c r="C141" s="70">
        <v>0</v>
      </c>
      <c r="D141" s="70">
        <v>2</v>
      </c>
      <c r="E141" s="70">
        <v>9</v>
      </c>
      <c r="F141" s="70">
        <v>9</v>
      </c>
      <c r="G141" s="70">
        <v>50</v>
      </c>
      <c r="H141" s="70">
        <v>30</v>
      </c>
      <c r="I141" s="70">
        <v>2</v>
      </c>
      <c r="J141" s="70">
        <v>1</v>
      </c>
      <c r="K141" s="70">
        <v>103</v>
      </c>
      <c r="M141" s="70"/>
    </row>
    <row r="142" spans="1:13" x14ac:dyDescent="0.25">
      <c r="A142" s="74" t="s">
        <v>32</v>
      </c>
      <c r="B142" s="70">
        <v>0</v>
      </c>
      <c r="C142" s="70">
        <v>0</v>
      </c>
      <c r="D142" s="70">
        <v>0</v>
      </c>
      <c r="E142" s="70">
        <v>0</v>
      </c>
      <c r="F142" s="70">
        <v>0</v>
      </c>
      <c r="G142" s="70">
        <v>0</v>
      </c>
      <c r="H142" s="70">
        <v>25</v>
      </c>
      <c r="I142" s="70">
        <v>8</v>
      </c>
      <c r="J142" s="70">
        <v>1</v>
      </c>
      <c r="K142" s="70">
        <v>34</v>
      </c>
      <c r="M142" s="70"/>
    </row>
    <row r="143" spans="1:13" x14ac:dyDescent="0.25">
      <c r="A143" s="74" t="s">
        <v>18</v>
      </c>
      <c r="B143" s="70">
        <v>0</v>
      </c>
      <c r="C143" s="70">
        <v>0</v>
      </c>
      <c r="D143" s="70">
        <v>0</v>
      </c>
      <c r="E143" s="70">
        <v>18</v>
      </c>
      <c r="F143" s="70">
        <v>66</v>
      </c>
      <c r="G143" s="70">
        <v>715</v>
      </c>
      <c r="H143" s="70">
        <v>45</v>
      </c>
      <c r="I143" s="70">
        <v>0</v>
      </c>
      <c r="J143" s="70">
        <v>0</v>
      </c>
      <c r="K143" s="70">
        <v>844</v>
      </c>
      <c r="M143" s="70"/>
    </row>
    <row r="144" spans="1:13" x14ac:dyDescent="0.25">
      <c r="A144" s="74" t="s">
        <v>46</v>
      </c>
      <c r="B144" s="70">
        <v>0</v>
      </c>
      <c r="C144" s="70">
        <v>0</v>
      </c>
      <c r="D144" s="70">
        <v>0</v>
      </c>
      <c r="E144" s="70">
        <v>1</v>
      </c>
      <c r="F144" s="70">
        <v>0</v>
      </c>
      <c r="G144" s="70">
        <v>0</v>
      </c>
      <c r="H144" s="70">
        <v>0</v>
      </c>
      <c r="I144" s="70">
        <v>7</v>
      </c>
      <c r="J144" s="70">
        <v>0</v>
      </c>
      <c r="K144" s="70">
        <v>8</v>
      </c>
      <c r="M144" s="70"/>
    </row>
    <row r="145" spans="1:14" x14ac:dyDescent="0.25">
      <c r="A145" s="74" t="s">
        <v>13</v>
      </c>
      <c r="B145" s="70">
        <v>0</v>
      </c>
      <c r="C145" s="70">
        <v>0</v>
      </c>
      <c r="D145" s="70">
        <v>0</v>
      </c>
      <c r="E145" s="70">
        <v>0</v>
      </c>
      <c r="F145" s="70">
        <v>0</v>
      </c>
      <c r="G145" s="70">
        <v>0</v>
      </c>
      <c r="H145" s="70">
        <v>1</v>
      </c>
      <c r="I145" s="70">
        <v>0</v>
      </c>
      <c r="J145" s="70">
        <v>0</v>
      </c>
      <c r="K145" s="70">
        <v>1</v>
      </c>
      <c r="M145" s="70"/>
    </row>
    <row r="146" spans="1:14" x14ac:dyDescent="0.25">
      <c r="A146" s="74" t="s">
        <v>14</v>
      </c>
      <c r="B146" s="70">
        <v>0</v>
      </c>
      <c r="C146" s="70">
        <v>0</v>
      </c>
      <c r="D146" s="70">
        <v>5</v>
      </c>
      <c r="E146" s="70">
        <v>28</v>
      </c>
      <c r="F146" s="70">
        <v>257</v>
      </c>
      <c r="G146" s="70">
        <v>654</v>
      </c>
      <c r="H146" s="70">
        <v>193</v>
      </c>
      <c r="I146" s="70">
        <v>43</v>
      </c>
      <c r="J146" s="70">
        <v>25</v>
      </c>
      <c r="K146" s="70">
        <v>1205</v>
      </c>
      <c r="M146" s="70"/>
    </row>
    <row r="147" spans="1:14" x14ac:dyDescent="0.25">
      <c r="A147" s="74" t="s">
        <v>40</v>
      </c>
      <c r="B147" s="70">
        <v>2</v>
      </c>
      <c r="C147" s="70">
        <v>0</v>
      </c>
      <c r="D147" s="70">
        <v>0</v>
      </c>
      <c r="E147" s="70">
        <v>0</v>
      </c>
      <c r="F147" s="70">
        <v>1</v>
      </c>
      <c r="G147" s="70">
        <v>0</v>
      </c>
      <c r="H147" s="70">
        <v>3</v>
      </c>
      <c r="I147" s="70">
        <v>0</v>
      </c>
      <c r="J147" s="70">
        <v>0</v>
      </c>
      <c r="K147" s="70">
        <v>6</v>
      </c>
      <c r="M147" s="70"/>
    </row>
    <row r="148" spans="1:14" x14ac:dyDescent="0.25">
      <c r="A148" s="74" t="s">
        <v>52</v>
      </c>
      <c r="B148" s="70">
        <v>0</v>
      </c>
      <c r="C148" s="70">
        <v>0</v>
      </c>
      <c r="D148" s="70">
        <v>0</v>
      </c>
      <c r="E148" s="70">
        <v>0</v>
      </c>
      <c r="F148" s="70">
        <v>0</v>
      </c>
      <c r="G148" s="70">
        <v>0</v>
      </c>
      <c r="H148" s="70">
        <v>0</v>
      </c>
      <c r="I148" s="70">
        <v>6</v>
      </c>
      <c r="J148" s="70">
        <v>0</v>
      </c>
      <c r="K148" s="70">
        <v>6</v>
      </c>
      <c r="M148" s="70"/>
    </row>
    <row r="149" spans="1:14" x14ac:dyDescent="0.25">
      <c r="A149" s="74" t="s">
        <v>53</v>
      </c>
      <c r="B149" s="70">
        <v>0</v>
      </c>
      <c r="C149" s="70">
        <v>0</v>
      </c>
      <c r="D149" s="70">
        <v>0</v>
      </c>
      <c r="E149" s="70">
        <v>0</v>
      </c>
      <c r="F149" s="70">
        <v>0</v>
      </c>
      <c r="G149" s="70">
        <v>0</v>
      </c>
      <c r="H149" s="70">
        <v>0</v>
      </c>
      <c r="I149" s="70">
        <v>0</v>
      </c>
      <c r="J149" s="70">
        <v>0</v>
      </c>
      <c r="K149" s="70">
        <v>0</v>
      </c>
      <c r="M149" s="70"/>
    </row>
    <row r="150" spans="1:14" x14ac:dyDescent="0.25">
      <c r="A150" s="74" t="s">
        <v>15</v>
      </c>
      <c r="B150" s="70">
        <v>0</v>
      </c>
      <c r="C150" s="70">
        <v>0</v>
      </c>
      <c r="D150" s="70">
        <v>0</v>
      </c>
      <c r="E150" s="70">
        <v>1</v>
      </c>
      <c r="F150" s="70">
        <v>60</v>
      </c>
      <c r="G150" s="70">
        <v>2</v>
      </c>
      <c r="H150" s="70">
        <v>11</v>
      </c>
      <c r="I150" s="70">
        <v>2</v>
      </c>
      <c r="J150" s="70">
        <v>0</v>
      </c>
      <c r="K150" s="70">
        <v>76</v>
      </c>
      <c r="M150" s="70"/>
    </row>
    <row r="151" spans="1:14" x14ac:dyDescent="0.25">
      <c r="A151" s="74" t="s">
        <v>54</v>
      </c>
      <c r="B151" s="70">
        <v>0</v>
      </c>
      <c r="C151" s="70">
        <v>0</v>
      </c>
      <c r="D151" s="70">
        <v>0</v>
      </c>
      <c r="E151" s="70">
        <v>0</v>
      </c>
      <c r="F151" s="70">
        <v>1</v>
      </c>
      <c r="G151" s="70">
        <v>0</v>
      </c>
      <c r="H151" s="70">
        <v>0</v>
      </c>
      <c r="I151" s="70">
        <v>0</v>
      </c>
      <c r="J151" s="70">
        <v>0</v>
      </c>
      <c r="K151" s="70">
        <v>1</v>
      </c>
      <c r="M151" s="70"/>
    </row>
    <row r="152" spans="1:14" x14ac:dyDescent="0.25">
      <c r="A152" s="74" t="s">
        <v>47</v>
      </c>
      <c r="B152" s="70">
        <v>0</v>
      </c>
      <c r="C152" s="70">
        <v>0</v>
      </c>
      <c r="D152" s="70">
        <v>0</v>
      </c>
      <c r="E152" s="70">
        <v>0</v>
      </c>
      <c r="F152" s="70">
        <v>19</v>
      </c>
      <c r="G152" s="70">
        <v>21</v>
      </c>
      <c r="H152" s="70">
        <v>21</v>
      </c>
      <c r="I152" s="70">
        <v>14</v>
      </c>
      <c r="J152" s="70">
        <v>1</v>
      </c>
      <c r="K152" s="70">
        <v>76</v>
      </c>
      <c r="M152" s="70"/>
    </row>
    <row r="153" spans="1:14" x14ac:dyDescent="0.25">
      <c r="A153" s="74" t="s">
        <v>16</v>
      </c>
      <c r="B153" s="70">
        <v>0</v>
      </c>
      <c r="C153" s="70">
        <v>0</v>
      </c>
      <c r="D153" s="70">
        <v>0</v>
      </c>
      <c r="E153" s="70">
        <v>0</v>
      </c>
      <c r="F153" s="70">
        <v>0</v>
      </c>
      <c r="G153" s="70">
        <v>0</v>
      </c>
      <c r="H153" s="70">
        <v>0</v>
      </c>
      <c r="I153" s="70">
        <v>0</v>
      </c>
      <c r="J153" s="70">
        <v>1</v>
      </c>
      <c r="K153" s="70">
        <v>1</v>
      </c>
      <c r="M153" s="70"/>
    </row>
    <row r="154" spans="1:14" x14ac:dyDescent="0.25">
      <c r="A154" s="27" t="s">
        <v>17</v>
      </c>
      <c r="B154" s="70">
        <v>0</v>
      </c>
      <c r="C154" s="70">
        <v>0</v>
      </c>
      <c r="D154" s="70">
        <v>0</v>
      </c>
      <c r="E154" s="70">
        <v>0</v>
      </c>
      <c r="F154" s="70">
        <v>500</v>
      </c>
      <c r="G154" s="70">
        <v>500</v>
      </c>
      <c r="H154" s="70">
        <v>500</v>
      </c>
      <c r="I154" s="70">
        <v>1</v>
      </c>
      <c r="J154" s="70">
        <v>0</v>
      </c>
      <c r="K154" s="70">
        <v>1501</v>
      </c>
      <c r="M154" s="70"/>
    </row>
    <row r="155" spans="1:14" x14ac:dyDescent="0.25">
      <c r="A155" s="77" t="s">
        <v>24</v>
      </c>
      <c r="B155" s="94">
        <v>2</v>
      </c>
      <c r="C155" s="95">
        <v>17</v>
      </c>
      <c r="D155" s="95">
        <v>104</v>
      </c>
      <c r="E155" s="95">
        <v>356</v>
      </c>
      <c r="F155" s="95">
        <v>4881</v>
      </c>
      <c r="G155" s="95">
        <v>10619</v>
      </c>
      <c r="H155" s="95">
        <v>7248</v>
      </c>
      <c r="I155" s="95">
        <v>609</v>
      </c>
      <c r="J155" s="95">
        <v>136</v>
      </c>
      <c r="K155" s="95">
        <v>23972</v>
      </c>
      <c r="M155" s="70"/>
    </row>
    <row r="156" spans="1:14" x14ac:dyDescent="0.25">
      <c r="M156" s="70"/>
    </row>
    <row r="157" spans="1:14" x14ac:dyDescent="0.25">
      <c r="M157" s="70"/>
    </row>
    <row r="158" spans="1:14" x14ac:dyDescent="0.25">
      <c r="A158" s="20" t="s">
        <v>145</v>
      </c>
      <c r="B158" s="1" t="s">
        <v>20</v>
      </c>
      <c r="C158" s="1"/>
      <c r="D158" s="1"/>
      <c r="E158" s="1"/>
      <c r="F158" s="1" t="s">
        <v>21</v>
      </c>
      <c r="G158" s="1"/>
      <c r="H158" s="1"/>
      <c r="I158" s="1"/>
      <c r="J158" s="1"/>
      <c r="K158" s="1"/>
      <c r="M158" s="70"/>
    </row>
    <row r="159" spans="1:14" x14ac:dyDescent="0.25">
      <c r="A159" s="89" t="s">
        <v>19</v>
      </c>
      <c r="B159" s="99">
        <v>13</v>
      </c>
      <c r="C159" s="88">
        <v>18</v>
      </c>
      <c r="D159" s="88">
        <v>23</v>
      </c>
      <c r="E159" s="88">
        <v>28</v>
      </c>
      <c r="F159" s="88">
        <v>3</v>
      </c>
      <c r="G159" s="88">
        <v>8</v>
      </c>
      <c r="H159" s="88">
        <v>13</v>
      </c>
      <c r="I159" s="88">
        <v>18</v>
      </c>
      <c r="J159" s="88">
        <v>23</v>
      </c>
      <c r="K159" s="97" t="s">
        <v>24</v>
      </c>
      <c r="M159" s="70"/>
    </row>
    <row r="160" spans="1:14" x14ac:dyDescent="0.25">
      <c r="A160" s="93" t="s">
        <v>1</v>
      </c>
      <c r="B160" s="70">
        <v>0</v>
      </c>
      <c r="C160" s="70">
        <v>0</v>
      </c>
      <c r="D160" s="70">
        <v>0</v>
      </c>
      <c r="E160" s="70">
        <v>0</v>
      </c>
      <c r="F160" s="70">
        <v>0</v>
      </c>
      <c r="G160" s="70">
        <v>14</v>
      </c>
      <c r="H160" s="70">
        <v>36</v>
      </c>
      <c r="I160" s="70">
        <v>14</v>
      </c>
      <c r="J160" s="70">
        <v>28</v>
      </c>
      <c r="K160" s="70">
        <v>92</v>
      </c>
      <c r="N160" s="11"/>
    </row>
    <row r="161" spans="1:11" x14ac:dyDescent="0.25">
      <c r="A161" s="74" t="s">
        <v>49</v>
      </c>
      <c r="B161" s="70">
        <v>0</v>
      </c>
      <c r="C161" s="70">
        <v>0</v>
      </c>
      <c r="D161" s="70">
        <v>0</v>
      </c>
      <c r="E161" s="70">
        <v>0</v>
      </c>
      <c r="F161" s="70">
        <v>0</v>
      </c>
      <c r="G161" s="70">
        <v>0</v>
      </c>
      <c r="H161" s="70">
        <v>0</v>
      </c>
      <c r="I161" s="70">
        <v>0</v>
      </c>
      <c r="J161" s="70">
        <v>0</v>
      </c>
      <c r="K161" s="70">
        <v>0</v>
      </c>
    </row>
    <row r="162" spans="1:11" x14ac:dyDescent="0.25">
      <c r="A162" s="74" t="s">
        <v>45</v>
      </c>
      <c r="B162" s="70">
        <v>0</v>
      </c>
      <c r="C162" s="70">
        <v>0</v>
      </c>
      <c r="D162" s="70">
        <v>0</v>
      </c>
      <c r="E162" s="70">
        <v>0</v>
      </c>
      <c r="F162" s="70">
        <v>0</v>
      </c>
      <c r="G162" s="70">
        <v>0</v>
      </c>
      <c r="H162" s="70">
        <v>0</v>
      </c>
      <c r="I162" s="70">
        <v>10</v>
      </c>
      <c r="J162" s="70">
        <v>0</v>
      </c>
      <c r="K162" s="70">
        <v>10</v>
      </c>
    </row>
    <row r="163" spans="1:11" x14ac:dyDescent="0.25">
      <c r="A163" s="74" t="s">
        <v>41</v>
      </c>
      <c r="B163" s="70">
        <v>0</v>
      </c>
      <c r="C163" s="70">
        <v>0</v>
      </c>
      <c r="D163" s="70">
        <v>3</v>
      </c>
      <c r="E163" s="70">
        <v>2</v>
      </c>
      <c r="F163" s="70">
        <v>14</v>
      </c>
      <c r="G163" s="70">
        <v>38</v>
      </c>
      <c r="H163" s="70">
        <v>25</v>
      </c>
      <c r="I163" s="70">
        <v>14</v>
      </c>
      <c r="J163" s="70">
        <v>0</v>
      </c>
      <c r="K163" s="70">
        <v>96</v>
      </c>
    </row>
    <row r="164" spans="1:11" x14ac:dyDescent="0.25">
      <c r="A164" s="74" t="s">
        <v>2</v>
      </c>
      <c r="B164" s="70">
        <v>0</v>
      </c>
      <c r="C164" s="70">
        <v>0</v>
      </c>
      <c r="D164" s="70">
        <v>16</v>
      </c>
      <c r="E164" s="70">
        <v>21</v>
      </c>
      <c r="F164" s="70">
        <v>52</v>
      </c>
      <c r="G164" s="70">
        <v>95</v>
      </c>
      <c r="H164" s="70">
        <v>4</v>
      </c>
      <c r="I164" s="70">
        <v>15</v>
      </c>
      <c r="J164" s="70">
        <v>18</v>
      </c>
      <c r="K164" s="70">
        <v>221</v>
      </c>
    </row>
    <row r="165" spans="1:11" x14ac:dyDescent="0.25">
      <c r="A165" s="74" t="s">
        <v>43</v>
      </c>
      <c r="B165" s="70">
        <v>0</v>
      </c>
      <c r="C165" s="70">
        <v>0</v>
      </c>
      <c r="D165" s="70">
        <v>0</v>
      </c>
      <c r="E165" s="70">
        <v>0</v>
      </c>
      <c r="F165" s="70">
        <v>0</v>
      </c>
      <c r="G165" s="70">
        <v>0</v>
      </c>
      <c r="H165" s="70">
        <v>2</v>
      </c>
      <c r="I165" s="70">
        <v>0</v>
      </c>
      <c r="J165" s="70">
        <v>0</v>
      </c>
      <c r="K165" s="70">
        <v>2</v>
      </c>
    </row>
    <row r="166" spans="1:11" x14ac:dyDescent="0.25">
      <c r="A166" s="74" t="s">
        <v>3</v>
      </c>
      <c r="B166" s="70">
        <v>1</v>
      </c>
      <c r="C166" s="70">
        <v>11</v>
      </c>
      <c r="D166" s="70">
        <v>24</v>
      </c>
      <c r="E166" s="70">
        <v>27</v>
      </c>
      <c r="F166" s="70">
        <v>8</v>
      </c>
      <c r="G166" s="70">
        <v>8</v>
      </c>
      <c r="H166" s="70">
        <v>2</v>
      </c>
      <c r="I166" s="70">
        <v>3</v>
      </c>
      <c r="J166" s="70">
        <v>6</v>
      </c>
      <c r="K166" s="70">
        <v>90</v>
      </c>
    </row>
    <row r="167" spans="1:11" x14ac:dyDescent="0.25">
      <c r="A167" s="74" t="s">
        <v>4</v>
      </c>
      <c r="B167" s="70">
        <v>0</v>
      </c>
      <c r="C167" s="70">
        <v>0</v>
      </c>
      <c r="D167" s="70">
        <v>0</v>
      </c>
      <c r="E167" s="70">
        <v>2</v>
      </c>
      <c r="F167" s="70">
        <v>1</v>
      </c>
      <c r="G167" s="70">
        <v>1</v>
      </c>
      <c r="H167" s="70">
        <v>2</v>
      </c>
      <c r="I167" s="70">
        <v>3</v>
      </c>
      <c r="J167" s="70">
        <v>0</v>
      </c>
      <c r="K167" s="70">
        <v>9</v>
      </c>
    </row>
    <row r="168" spans="1:11" x14ac:dyDescent="0.25">
      <c r="A168" s="74" t="s">
        <v>48</v>
      </c>
      <c r="B168" s="70">
        <v>0</v>
      </c>
      <c r="C168" s="70">
        <v>0</v>
      </c>
      <c r="D168" s="70">
        <v>0</v>
      </c>
      <c r="E168" s="70">
        <v>2</v>
      </c>
      <c r="F168" s="70">
        <v>0</v>
      </c>
      <c r="G168" s="70">
        <v>0</v>
      </c>
      <c r="H168" s="70">
        <v>0</v>
      </c>
      <c r="I168" s="70">
        <v>0</v>
      </c>
      <c r="J168" s="70">
        <v>0</v>
      </c>
      <c r="K168" s="70">
        <v>2</v>
      </c>
    </row>
    <row r="169" spans="1:11" x14ac:dyDescent="0.25">
      <c r="A169" s="74" t="s">
        <v>6</v>
      </c>
      <c r="B169" s="70">
        <v>0</v>
      </c>
      <c r="C169" s="70">
        <v>0</v>
      </c>
      <c r="D169" s="70">
        <v>0</v>
      </c>
      <c r="E169" s="70">
        <v>0</v>
      </c>
      <c r="F169" s="70">
        <v>0</v>
      </c>
      <c r="G169" s="70">
        <v>0</v>
      </c>
      <c r="H169" s="70">
        <v>0</v>
      </c>
      <c r="I169" s="70">
        <v>0</v>
      </c>
      <c r="J169" s="70">
        <v>0</v>
      </c>
      <c r="K169" s="70">
        <v>0</v>
      </c>
    </row>
    <row r="170" spans="1:11" x14ac:dyDescent="0.25">
      <c r="A170" s="74" t="s">
        <v>7</v>
      </c>
      <c r="B170" s="70">
        <v>0</v>
      </c>
      <c r="C170" s="70">
        <v>0</v>
      </c>
      <c r="D170" s="70">
        <v>0</v>
      </c>
      <c r="E170" s="70">
        <v>0</v>
      </c>
      <c r="F170" s="70">
        <v>12</v>
      </c>
      <c r="G170" s="70">
        <v>3</v>
      </c>
      <c r="H170" s="70">
        <v>11</v>
      </c>
      <c r="I170" s="70">
        <v>12</v>
      </c>
      <c r="J170" s="70">
        <v>27</v>
      </c>
      <c r="K170" s="70">
        <v>65</v>
      </c>
    </row>
    <row r="171" spans="1:11" x14ac:dyDescent="0.25">
      <c r="A171" s="74" t="s">
        <v>50</v>
      </c>
      <c r="B171" s="70">
        <v>0</v>
      </c>
      <c r="C171" s="70">
        <v>0</v>
      </c>
      <c r="D171" s="70">
        <v>0</v>
      </c>
      <c r="E171" s="70">
        <v>0</v>
      </c>
      <c r="F171" s="70">
        <v>0</v>
      </c>
      <c r="G171" s="70">
        <v>0</v>
      </c>
      <c r="H171" s="70">
        <v>0</v>
      </c>
      <c r="I171" s="70">
        <v>6</v>
      </c>
      <c r="J171" s="70">
        <v>0</v>
      </c>
      <c r="K171" s="70">
        <v>6</v>
      </c>
    </row>
    <row r="172" spans="1:11" x14ac:dyDescent="0.25">
      <c r="A172" s="74" t="s">
        <v>51</v>
      </c>
      <c r="B172" s="70">
        <v>0</v>
      </c>
      <c r="C172" s="70">
        <v>0</v>
      </c>
      <c r="D172" s="70">
        <v>0</v>
      </c>
      <c r="E172" s="70">
        <v>0</v>
      </c>
      <c r="F172" s="70">
        <v>0</v>
      </c>
      <c r="G172" s="70">
        <v>0</v>
      </c>
      <c r="H172" s="70">
        <v>3</v>
      </c>
      <c r="I172" s="70">
        <v>0</v>
      </c>
      <c r="J172" s="70">
        <v>0</v>
      </c>
      <c r="K172" s="70">
        <v>3</v>
      </c>
    </row>
    <row r="173" spans="1:11" x14ac:dyDescent="0.25">
      <c r="A173" s="74" t="s">
        <v>42</v>
      </c>
      <c r="B173" s="70">
        <v>0</v>
      </c>
      <c r="C173" s="70">
        <v>0</v>
      </c>
      <c r="D173" s="70">
        <v>0</v>
      </c>
      <c r="E173" s="70">
        <v>0</v>
      </c>
      <c r="F173" s="70">
        <v>0</v>
      </c>
      <c r="G173" s="70">
        <v>0</v>
      </c>
      <c r="H173" s="70">
        <v>0</v>
      </c>
      <c r="I173" s="70">
        <v>0</v>
      </c>
      <c r="J173" s="70">
        <v>0</v>
      </c>
      <c r="K173" s="70">
        <v>0</v>
      </c>
    </row>
    <row r="174" spans="1:11" x14ac:dyDescent="0.25">
      <c r="A174" s="74" t="s">
        <v>8</v>
      </c>
      <c r="B174" s="70">
        <v>0</v>
      </c>
      <c r="C174" s="70">
        <v>0</v>
      </c>
      <c r="D174" s="70">
        <v>0</v>
      </c>
      <c r="E174" s="70">
        <v>0</v>
      </c>
      <c r="F174" s="70">
        <v>0</v>
      </c>
      <c r="G174" s="70">
        <v>1</v>
      </c>
      <c r="H174" s="70">
        <v>25</v>
      </c>
      <c r="I174" s="70">
        <v>36</v>
      </c>
      <c r="J174" s="70">
        <v>0</v>
      </c>
      <c r="K174" s="70">
        <v>62</v>
      </c>
    </row>
    <row r="175" spans="1:11" x14ac:dyDescent="0.25">
      <c r="A175" s="74" t="s">
        <v>9</v>
      </c>
      <c r="B175" s="70">
        <v>0</v>
      </c>
      <c r="C175" s="70">
        <v>0</v>
      </c>
      <c r="D175" s="70">
        <v>0</v>
      </c>
      <c r="E175" s="70">
        <v>0</v>
      </c>
      <c r="F175" s="70">
        <v>0</v>
      </c>
      <c r="G175" s="70">
        <v>22</v>
      </c>
      <c r="H175" s="70">
        <v>165</v>
      </c>
      <c r="I175" s="70">
        <v>205</v>
      </c>
      <c r="J175" s="70">
        <v>356</v>
      </c>
      <c r="K175" s="70">
        <v>748</v>
      </c>
    </row>
    <row r="176" spans="1:11" x14ac:dyDescent="0.25">
      <c r="A176" s="74" t="s">
        <v>44</v>
      </c>
      <c r="B176" s="70">
        <v>0</v>
      </c>
      <c r="C176" s="70">
        <v>0</v>
      </c>
      <c r="D176" s="70">
        <v>0</v>
      </c>
      <c r="E176" s="70">
        <v>0</v>
      </c>
      <c r="F176" s="70">
        <v>0</v>
      </c>
      <c r="G176" s="70">
        <v>1</v>
      </c>
      <c r="H176" s="70">
        <v>2</v>
      </c>
      <c r="I176" s="70">
        <v>0</v>
      </c>
      <c r="J176" s="70">
        <v>6</v>
      </c>
      <c r="K176" s="70">
        <v>9</v>
      </c>
    </row>
    <row r="177" spans="1:11" x14ac:dyDescent="0.25">
      <c r="A177" s="74" t="s">
        <v>10</v>
      </c>
      <c r="B177" s="70">
        <v>0</v>
      </c>
      <c r="C177" s="70">
        <v>0</v>
      </c>
      <c r="D177" s="70">
        <v>0</v>
      </c>
      <c r="E177" s="70">
        <v>0</v>
      </c>
      <c r="F177" s="70">
        <v>0</v>
      </c>
      <c r="G177" s="70">
        <v>2</v>
      </c>
      <c r="H177" s="70">
        <v>4</v>
      </c>
      <c r="I177" s="70">
        <v>8</v>
      </c>
      <c r="J177" s="70">
        <v>7</v>
      </c>
      <c r="K177" s="70">
        <v>21</v>
      </c>
    </row>
    <row r="178" spans="1:11" x14ac:dyDescent="0.25">
      <c r="A178" s="74" t="s">
        <v>11</v>
      </c>
      <c r="B178" s="70">
        <v>0</v>
      </c>
      <c r="C178" s="70">
        <v>0</v>
      </c>
      <c r="D178" s="70">
        <v>0</v>
      </c>
      <c r="E178" s="70">
        <v>0</v>
      </c>
      <c r="F178" s="70">
        <v>1</v>
      </c>
      <c r="G178" s="70">
        <v>110</v>
      </c>
      <c r="H178" s="70">
        <v>5254</v>
      </c>
      <c r="I178" s="70">
        <v>2529</v>
      </c>
      <c r="J178" s="70">
        <v>70</v>
      </c>
      <c r="K178" s="70">
        <v>7964</v>
      </c>
    </row>
    <row r="179" spans="1:11" x14ac:dyDescent="0.25">
      <c r="A179" s="74" t="s">
        <v>12</v>
      </c>
      <c r="B179" s="70">
        <v>0</v>
      </c>
      <c r="C179" s="70">
        <v>0</v>
      </c>
      <c r="D179" s="70">
        <v>0</v>
      </c>
      <c r="E179" s="70">
        <v>0</v>
      </c>
      <c r="F179" s="70">
        <v>0</v>
      </c>
      <c r="G179" s="70">
        <v>0</v>
      </c>
      <c r="H179" s="70">
        <v>48</v>
      </c>
      <c r="I179" s="70">
        <v>18</v>
      </c>
      <c r="J179" s="70">
        <v>62</v>
      </c>
      <c r="K179" s="70">
        <v>128</v>
      </c>
    </row>
    <row r="180" spans="1:11" x14ac:dyDescent="0.25">
      <c r="A180" s="74" t="s">
        <v>32</v>
      </c>
      <c r="B180" s="70">
        <v>0</v>
      </c>
      <c r="C180" s="70">
        <v>0</v>
      </c>
      <c r="D180" s="70">
        <v>0</v>
      </c>
      <c r="E180" s="70">
        <v>0</v>
      </c>
      <c r="F180" s="70">
        <v>0</v>
      </c>
      <c r="G180" s="70">
        <v>0</v>
      </c>
      <c r="H180" s="70">
        <v>0</v>
      </c>
      <c r="I180" s="70">
        <v>0</v>
      </c>
      <c r="J180" s="70">
        <v>0</v>
      </c>
      <c r="K180" s="70">
        <v>0</v>
      </c>
    </row>
    <row r="181" spans="1:11" x14ac:dyDescent="0.25">
      <c r="A181" s="74" t="s">
        <v>18</v>
      </c>
      <c r="B181" s="70">
        <v>0</v>
      </c>
      <c r="C181" s="70">
        <v>0</v>
      </c>
      <c r="D181" s="70">
        <v>0</v>
      </c>
      <c r="E181" s="70">
        <v>1</v>
      </c>
      <c r="F181" s="70">
        <v>0</v>
      </c>
      <c r="G181" s="70">
        <v>56</v>
      </c>
      <c r="H181" s="70">
        <v>5066</v>
      </c>
      <c r="I181" s="70">
        <v>120</v>
      </c>
      <c r="J181" s="70">
        <v>62</v>
      </c>
      <c r="K181" s="70">
        <v>5305</v>
      </c>
    </row>
    <row r="182" spans="1:11" x14ac:dyDescent="0.25">
      <c r="A182" s="74" t="s">
        <v>46</v>
      </c>
      <c r="B182" s="70">
        <v>0</v>
      </c>
      <c r="C182" s="70">
        <v>0</v>
      </c>
      <c r="D182" s="70">
        <v>0</v>
      </c>
      <c r="E182" s="70">
        <v>0</v>
      </c>
      <c r="F182" s="70">
        <v>0</v>
      </c>
      <c r="G182" s="70">
        <v>0</v>
      </c>
      <c r="H182" s="70">
        <v>0</v>
      </c>
      <c r="I182" s="70">
        <v>0</v>
      </c>
      <c r="J182" s="70">
        <v>0</v>
      </c>
      <c r="K182" s="70">
        <v>0</v>
      </c>
    </row>
    <row r="183" spans="1:11" x14ac:dyDescent="0.25">
      <c r="A183" s="74" t="s">
        <v>13</v>
      </c>
      <c r="B183" s="70">
        <v>0</v>
      </c>
      <c r="C183" s="70">
        <v>0</v>
      </c>
      <c r="D183" s="70">
        <v>0</v>
      </c>
      <c r="E183" s="70">
        <v>0</v>
      </c>
      <c r="F183" s="70">
        <v>0</v>
      </c>
      <c r="G183" s="70">
        <v>0</v>
      </c>
      <c r="H183" s="70">
        <v>1</v>
      </c>
      <c r="I183" s="70">
        <v>9</v>
      </c>
      <c r="J183" s="70">
        <v>136</v>
      </c>
      <c r="K183" s="70">
        <v>146</v>
      </c>
    </row>
    <row r="184" spans="1:11" x14ac:dyDescent="0.25">
      <c r="A184" s="74" t="s">
        <v>14</v>
      </c>
      <c r="B184" s="70">
        <v>0</v>
      </c>
      <c r="C184" s="70">
        <v>0</v>
      </c>
      <c r="D184" s="70">
        <v>108</v>
      </c>
      <c r="E184" s="70">
        <v>4</v>
      </c>
      <c r="F184" s="70">
        <v>14</v>
      </c>
      <c r="G184" s="70">
        <v>84</v>
      </c>
      <c r="H184" s="70">
        <v>1658</v>
      </c>
      <c r="I184" s="70">
        <v>655</v>
      </c>
      <c r="J184" s="70">
        <v>25</v>
      </c>
      <c r="K184" s="70">
        <v>2548</v>
      </c>
    </row>
    <row r="185" spans="1:11" x14ac:dyDescent="0.25">
      <c r="A185" s="74" t="s">
        <v>40</v>
      </c>
      <c r="B185" s="70">
        <v>0</v>
      </c>
      <c r="C185" s="70">
        <v>2</v>
      </c>
      <c r="D185" s="70">
        <v>0</v>
      </c>
      <c r="E185" s="70">
        <v>0</v>
      </c>
      <c r="F185" s="70">
        <v>0</v>
      </c>
      <c r="G185" s="70">
        <v>0</v>
      </c>
      <c r="H185" s="70">
        <v>2</v>
      </c>
      <c r="I185" s="70">
        <v>0</v>
      </c>
      <c r="J185" s="70">
        <v>0</v>
      </c>
      <c r="K185" s="70">
        <v>4</v>
      </c>
    </row>
    <row r="186" spans="1:11" x14ac:dyDescent="0.25">
      <c r="A186" s="74" t="s">
        <v>52</v>
      </c>
      <c r="B186" s="70">
        <v>0</v>
      </c>
      <c r="C186" s="70">
        <v>0</v>
      </c>
      <c r="D186" s="70">
        <v>0</v>
      </c>
      <c r="E186" s="70">
        <v>0</v>
      </c>
      <c r="F186" s="70">
        <v>0</v>
      </c>
      <c r="G186" s="70">
        <v>0</v>
      </c>
      <c r="H186" s="70">
        <v>0</v>
      </c>
      <c r="I186" s="70">
        <v>0</v>
      </c>
      <c r="J186" s="70">
        <v>0</v>
      </c>
      <c r="K186" s="70">
        <v>0</v>
      </c>
    </row>
    <row r="187" spans="1:11" x14ac:dyDescent="0.25">
      <c r="A187" s="74" t="s">
        <v>53</v>
      </c>
      <c r="B187" s="70">
        <v>0</v>
      </c>
      <c r="C187" s="70">
        <v>0</v>
      </c>
      <c r="D187" s="70">
        <v>0</v>
      </c>
      <c r="E187" s="70">
        <v>0</v>
      </c>
      <c r="F187" s="70">
        <v>0</v>
      </c>
      <c r="G187" s="70">
        <v>0</v>
      </c>
      <c r="H187" s="70">
        <v>0</v>
      </c>
      <c r="I187" s="70">
        <v>0</v>
      </c>
      <c r="J187" s="70">
        <v>0</v>
      </c>
      <c r="K187" s="70">
        <v>0</v>
      </c>
    </row>
    <row r="188" spans="1:11" x14ac:dyDescent="0.25">
      <c r="A188" s="74" t="s">
        <v>15</v>
      </c>
      <c r="B188" s="70">
        <v>0</v>
      </c>
      <c r="C188" s="70">
        <v>0</v>
      </c>
      <c r="D188" s="70">
        <v>0</v>
      </c>
      <c r="E188" s="70">
        <v>0</v>
      </c>
      <c r="F188" s="70">
        <v>0</v>
      </c>
      <c r="G188" s="70">
        <v>0</v>
      </c>
      <c r="H188" s="70">
        <v>4</v>
      </c>
      <c r="I188" s="70">
        <v>14</v>
      </c>
      <c r="J188" s="70">
        <v>0</v>
      </c>
      <c r="K188" s="70">
        <v>18</v>
      </c>
    </row>
    <row r="189" spans="1:11" x14ac:dyDescent="0.25">
      <c r="A189" s="74" t="s">
        <v>54</v>
      </c>
      <c r="B189" s="70">
        <v>0</v>
      </c>
      <c r="C189" s="70">
        <v>0</v>
      </c>
      <c r="D189" s="70">
        <v>0</v>
      </c>
      <c r="E189" s="70">
        <v>0</v>
      </c>
      <c r="F189" s="70">
        <v>0</v>
      </c>
      <c r="G189" s="70">
        <v>0</v>
      </c>
      <c r="H189" s="70">
        <v>19</v>
      </c>
      <c r="I189" s="70">
        <v>3</v>
      </c>
      <c r="J189" s="70">
        <v>0</v>
      </c>
      <c r="K189" s="70">
        <v>22</v>
      </c>
    </row>
    <row r="190" spans="1:11" x14ac:dyDescent="0.25">
      <c r="A190" s="74" t="s">
        <v>47</v>
      </c>
      <c r="B190" s="70">
        <v>0</v>
      </c>
      <c r="C190" s="70">
        <v>0</v>
      </c>
      <c r="D190" s="70">
        <v>0</v>
      </c>
      <c r="E190" s="70">
        <v>0</v>
      </c>
      <c r="F190" s="70">
        <v>0</v>
      </c>
      <c r="G190" s="70">
        <v>6</v>
      </c>
      <c r="H190" s="70">
        <v>155</v>
      </c>
      <c r="I190" s="70">
        <v>142</v>
      </c>
      <c r="J190" s="70">
        <v>41</v>
      </c>
      <c r="K190" s="70">
        <v>344</v>
      </c>
    </row>
    <row r="191" spans="1:11" x14ac:dyDescent="0.25">
      <c r="A191" s="74" t="s">
        <v>16</v>
      </c>
      <c r="B191" s="70">
        <v>0</v>
      </c>
      <c r="C191" s="70">
        <v>0</v>
      </c>
      <c r="D191" s="70">
        <v>0</v>
      </c>
      <c r="E191" s="70">
        <v>0</v>
      </c>
      <c r="F191" s="70">
        <v>0</v>
      </c>
      <c r="G191" s="70">
        <v>0</v>
      </c>
      <c r="H191" s="70">
        <v>0</v>
      </c>
      <c r="I191" s="70">
        <v>0</v>
      </c>
      <c r="J191" s="70">
        <v>0</v>
      </c>
      <c r="K191" s="70">
        <v>0</v>
      </c>
    </row>
    <row r="192" spans="1:11" x14ac:dyDescent="0.25">
      <c r="A192" s="74" t="s">
        <v>55</v>
      </c>
      <c r="B192" s="70">
        <v>0</v>
      </c>
      <c r="C192" s="70">
        <v>0</v>
      </c>
      <c r="D192" s="70">
        <v>0</v>
      </c>
      <c r="E192" s="70">
        <v>0</v>
      </c>
      <c r="F192" s="70">
        <v>0</v>
      </c>
      <c r="G192" s="70">
        <v>0</v>
      </c>
      <c r="H192" s="70">
        <v>0</v>
      </c>
      <c r="I192" s="70">
        <v>0</v>
      </c>
      <c r="J192" s="70">
        <v>0</v>
      </c>
      <c r="K192" s="70">
        <v>0</v>
      </c>
    </row>
    <row r="193" spans="1:21" x14ac:dyDescent="0.25">
      <c r="A193" s="74" t="s">
        <v>17</v>
      </c>
      <c r="B193" s="70">
        <v>0</v>
      </c>
      <c r="C193" s="70">
        <v>0</v>
      </c>
      <c r="D193" s="70">
        <v>0</v>
      </c>
      <c r="E193" s="70">
        <v>0</v>
      </c>
      <c r="F193" s="70">
        <v>0</v>
      </c>
      <c r="G193" s="70">
        <v>500</v>
      </c>
      <c r="H193" s="70">
        <v>0</v>
      </c>
      <c r="I193" s="70">
        <v>200</v>
      </c>
      <c r="J193" s="70">
        <v>3</v>
      </c>
      <c r="K193" s="70">
        <v>703</v>
      </c>
    </row>
    <row r="194" spans="1:21" x14ac:dyDescent="0.25">
      <c r="A194" s="74" t="s">
        <v>142</v>
      </c>
      <c r="B194" s="70">
        <v>0</v>
      </c>
      <c r="C194" s="70">
        <v>0</v>
      </c>
      <c r="D194" s="70">
        <v>0</v>
      </c>
      <c r="E194" s="70">
        <v>0</v>
      </c>
      <c r="F194" s="70">
        <v>0</v>
      </c>
      <c r="G194" s="70">
        <v>0</v>
      </c>
      <c r="H194" s="70">
        <v>0</v>
      </c>
      <c r="I194" s="70">
        <v>2</v>
      </c>
      <c r="J194" s="70">
        <v>3</v>
      </c>
      <c r="K194" s="70">
        <v>5</v>
      </c>
      <c r="N194" s="11">
        <f>SUM(N196)</f>
        <v>0</v>
      </c>
    </row>
    <row r="195" spans="1:21" x14ac:dyDescent="0.25">
      <c r="A195" s="100" t="s">
        <v>24</v>
      </c>
      <c r="B195" s="101">
        <v>1</v>
      </c>
      <c r="C195" s="101">
        <v>13</v>
      </c>
      <c r="D195" s="101">
        <v>151</v>
      </c>
      <c r="E195" s="101">
        <v>59</v>
      </c>
      <c r="F195" s="101">
        <v>102</v>
      </c>
      <c r="G195" s="101">
        <v>941</v>
      </c>
      <c r="H195" s="101">
        <v>12488</v>
      </c>
      <c r="I195" s="101">
        <v>4018</v>
      </c>
      <c r="J195" s="101">
        <v>850</v>
      </c>
      <c r="K195" s="101">
        <v>18623</v>
      </c>
      <c r="N195" s="11"/>
    </row>
    <row r="198" spans="1:21" x14ac:dyDescent="0.25">
      <c r="A198" s="20" t="s">
        <v>150</v>
      </c>
      <c r="B198" s="1" t="s">
        <v>20</v>
      </c>
      <c r="C198" s="1"/>
      <c r="D198" s="1"/>
      <c r="E198" s="1" t="s">
        <v>21</v>
      </c>
      <c r="F198" s="1"/>
      <c r="G198" s="1"/>
      <c r="H198" s="1"/>
      <c r="I198" s="1"/>
      <c r="J198" s="1"/>
      <c r="K198" s="1"/>
    </row>
    <row r="199" spans="1:21" x14ac:dyDescent="0.25">
      <c r="A199" s="89" t="s">
        <v>19</v>
      </c>
      <c r="B199" s="106">
        <v>17</v>
      </c>
      <c r="C199" s="106">
        <v>22</v>
      </c>
      <c r="D199" s="106">
        <v>27</v>
      </c>
      <c r="E199" s="106">
        <v>2</v>
      </c>
      <c r="F199" s="106">
        <v>7</v>
      </c>
      <c r="G199" s="106">
        <v>12</v>
      </c>
      <c r="H199" s="106">
        <v>17</v>
      </c>
      <c r="I199" s="106">
        <v>22</v>
      </c>
      <c r="J199" s="106">
        <v>27</v>
      </c>
      <c r="K199" s="80" t="s">
        <v>24</v>
      </c>
    </row>
    <row r="200" spans="1:21" x14ac:dyDescent="0.25">
      <c r="A200" s="74" t="s">
        <v>1</v>
      </c>
      <c r="B200" s="70">
        <v>0</v>
      </c>
      <c r="C200" s="70">
        <v>0</v>
      </c>
      <c r="D200" s="70">
        <v>3</v>
      </c>
      <c r="E200" s="70">
        <v>10</v>
      </c>
      <c r="F200" s="70">
        <v>45</v>
      </c>
      <c r="G200" s="70">
        <v>64</v>
      </c>
      <c r="H200" s="70">
        <v>52</v>
      </c>
      <c r="I200" s="70">
        <v>34</v>
      </c>
      <c r="J200" s="70">
        <v>43</v>
      </c>
      <c r="K200" s="70">
        <v>251</v>
      </c>
      <c r="O200" s="70"/>
      <c r="P200" s="70"/>
      <c r="Q200" s="70"/>
      <c r="R200" s="70"/>
      <c r="S200" s="70"/>
      <c r="T200" s="70"/>
      <c r="U200" s="11"/>
    </row>
    <row r="201" spans="1:21" x14ac:dyDescent="0.25">
      <c r="A201" s="74" t="s">
        <v>49</v>
      </c>
      <c r="B201" s="70">
        <v>0</v>
      </c>
      <c r="C201" s="70">
        <v>0</v>
      </c>
      <c r="D201" s="70">
        <v>0</v>
      </c>
      <c r="E201" s="70">
        <v>0</v>
      </c>
      <c r="F201" s="70">
        <v>0</v>
      </c>
      <c r="G201" s="70">
        <v>0</v>
      </c>
      <c r="H201" s="70">
        <v>0</v>
      </c>
      <c r="I201" s="70">
        <v>0</v>
      </c>
      <c r="J201" s="70">
        <v>0</v>
      </c>
      <c r="K201" s="70">
        <v>0</v>
      </c>
    </row>
    <row r="202" spans="1:21" x14ac:dyDescent="0.25">
      <c r="A202" s="74" t="s">
        <v>45</v>
      </c>
      <c r="B202" s="70">
        <v>0</v>
      </c>
      <c r="C202" s="70">
        <v>0</v>
      </c>
      <c r="D202" s="70">
        <v>0</v>
      </c>
      <c r="E202" s="70">
        <v>0</v>
      </c>
      <c r="F202" s="70">
        <v>0</v>
      </c>
      <c r="G202" s="70">
        <v>0</v>
      </c>
      <c r="H202" s="70">
        <v>0</v>
      </c>
      <c r="I202" s="70">
        <v>0</v>
      </c>
      <c r="J202" s="70">
        <v>0</v>
      </c>
      <c r="K202" s="70">
        <v>0</v>
      </c>
    </row>
    <row r="203" spans="1:21" x14ac:dyDescent="0.25">
      <c r="A203" s="74" t="s">
        <v>41</v>
      </c>
      <c r="B203" s="70">
        <v>0</v>
      </c>
      <c r="C203" s="70">
        <v>0</v>
      </c>
      <c r="D203" s="70">
        <v>13</v>
      </c>
      <c r="E203" s="70">
        <v>4</v>
      </c>
      <c r="F203" s="70">
        <v>0</v>
      </c>
      <c r="G203" s="70">
        <v>0</v>
      </c>
      <c r="H203" s="70">
        <v>0</v>
      </c>
      <c r="I203" s="70">
        <v>0</v>
      </c>
      <c r="J203" s="70">
        <v>0</v>
      </c>
      <c r="K203" s="70">
        <v>17</v>
      </c>
    </row>
    <row r="204" spans="1:21" x14ac:dyDescent="0.25">
      <c r="A204" s="74" t="s">
        <v>2</v>
      </c>
      <c r="B204" s="70">
        <v>0</v>
      </c>
      <c r="C204" s="70">
        <v>4</v>
      </c>
      <c r="D204" s="70">
        <v>39</v>
      </c>
      <c r="E204" s="70">
        <v>22</v>
      </c>
      <c r="F204" s="70">
        <v>38</v>
      </c>
      <c r="G204" s="70">
        <v>9</v>
      </c>
      <c r="H204" s="70">
        <v>2</v>
      </c>
      <c r="I204" s="70">
        <v>0</v>
      </c>
      <c r="J204" s="70">
        <v>0</v>
      </c>
      <c r="K204" s="70">
        <v>114</v>
      </c>
    </row>
    <row r="205" spans="1:21" x14ac:dyDescent="0.25">
      <c r="A205" s="74" t="s">
        <v>43</v>
      </c>
      <c r="B205" s="70">
        <v>0</v>
      </c>
      <c r="C205" s="70">
        <v>1</v>
      </c>
      <c r="D205" s="70">
        <v>0</v>
      </c>
      <c r="E205" s="70">
        <v>0</v>
      </c>
      <c r="F205" s="70">
        <v>2</v>
      </c>
      <c r="G205" s="70">
        <v>0</v>
      </c>
      <c r="H205" s="70">
        <v>2</v>
      </c>
      <c r="I205" s="70">
        <v>1</v>
      </c>
      <c r="J205" s="70">
        <v>2</v>
      </c>
      <c r="K205" s="70">
        <v>8</v>
      </c>
    </row>
    <row r="206" spans="1:21" x14ac:dyDescent="0.25">
      <c r="A206" s="74" t="s">
        <v>3</v>
      </c>
      <c r="B206" s="70">
        <v>0</v>
      </c>
      <c r="C206" s="70">
        <v>3</v>
      </c>
      <c r="D206" s="70">
        <v>2</v>
      </c>
      <c r="E206" s="70">
        <v>6</v>
      </c>
      <c r="F206" s="70">
        <v>0</v>
      </c>
      <c r="G206" s="70">
        <v>4</v>
      </c>
      <c r="H206" s="70">
        <v>0</v>
      </c>
      <c r="I206" s="70">
        <v>7</v>
      </c>
      <c r="J206" s="70">
        <v>2</v>
      </c>
      <c r="K206" s="70">
        <v>24</v>
      </c>
    </row>
    <row r="207" spans="1:21" x14ac:dyDescent="0.25">
      <c r="A207" s="74" t="s">
        <v>4</v>
      </c>
      <c r="B207" s="70">
        <v>0</v>
      </c>
      <c r="C207" s="70">
        <v>0</v>
      </c>
      <c r="D207" s="70">
        <v>0</v>
      </c>
      <c r="E207" s="70">
        <v>0</v>
      </c>
      <c r="F207" s="70">
        <v>0</v>
      </c>
      <c r="G207" s="70">
        <v>0</v>
      </c>
      <c r="H207" s="70">
        <v>4</v>
      </c>
      <c r="I207" s="70">
        <v>0</v>
      </c>
      <c r="J207" s="70">
        <v>0</v>
      </c>
      <c r="K207" s="70">
        <v>4</v>
      </c>
    </row>
    <row r="208" spans="1:21" x14ac:dyDescent="0.25">
      <c r="A208" s="74" t="s">
        <v>48</v>
      </c>
      <c r="B208" s="70">
        <v>0</v>
      </c>
      <c r="C208" s="70">
        <v>0</v>
      </c>
      <c r="D208" s="70">
        <v>0</v>
      </c>
      <c r="E208" s="70">
        <v>0</v>
      </c>
      <c r="F208" s="70">
        <v>0</v>
      </c>
      <c r="G208" s="70">
        <v>0</v>
      </c>
      <c r="H208" s="70">
        <v>0</v>
      </c>
      <c r="I208" s="70">
        <v>0</v>
      </c>
      <c r="J208" s="70">
        <v>0</v>
      </c>
      <c r="K208" s="70">
        <v>0</v>
      </c>
    </row>
    <row r="209" spans="1:11" x14ac:dyDescent="0.25">
      <c r="A209" s="74" t="s">
        <v>6</v>
      </c>
      <c r="B209" s="70">
        <v>0</v>
      </c>
      <c r="C209" s="70">
        <v>0</v>
      </c>
      <c r="D209" s="70">
        <v>0</v>
      </c>
      <c r="E209" s="70">
        <v>0</v>
      </c>
      <c r="F209" s="70">
        <v>0</v>
      </c>
      <c r="G209" s="70">
        <v>0</v>
      </c>
      <c r="H209" s="70">
        <v>0</v>
      </c>
      <c r="I209" s="70">
        <v>0</v>
      </c>
      <c r="J209" s="70">
        <v>0</v>
      </c>
      <c r="K209" s="70">
        <v>0</v>
      </c>
    </row>
    <row r="210" spans="1:11" x14ac:dyDescent="0.25">
      <c r="A210" s="74" t="s">
        <v>7</v>
      </c>
      <c r="B210" s="70">
        <v>0</v>
      </c>
      <c r="C210" s="70">
        <v>0</v>
      </c>
      <c r="D210" s="70">
        <v>0</v>
      </c>
      <c r="E210" s="70">
        <v>2</v>
      </c>
      <c r="F210" s="70">
        <v>12</v>
      </c>
      <c r="G210" s="70">
        <v>1</v>
      </c>
      <c r="H210" s="70">
        <v>1</v>
      </c>
      <c r="I210" s="70">
        <v>10</v>
      </c>
      <c r="J210" s="70">
        <v>0</v>
      </c>
      <c r="K210" s="70">
        <v>26</v>
      </c>
    </row>
    <row r="211" spans="1:11" x14ac:dyDescent="0.25">
      <c r="A211" s="74" t="s">
        <v>81</v>
      </c>
      <c r="B211" s="70">
        <v>0</v>
      </c>
      <c r="C211" s="70">
        <v>0</v>
      </c>
      <c r="D211" s="70">
        <v>0</v>
      </c>
      <c r="E211" s="70">
        <v>0</v>
      </c>
      <c r="F211" s="70">
        <v>0</v>
      </c>
      <c r="G211" s="70">
        <v>0</v>
      </c>
      <c r="H211" s="70">
        <v>0</v>
      </c>
      <c r="I211" s="70">
        <v>0</v>
      </c>
      <c r="J211" s="70">
        <v>0</v>
      </c>
      <c r="K211" s="70">
        <v>0</v>
      </c>
    </row>
    <row r="212" spans="1:11" x14ac:dyDescent="0.25">
      <c r="A212" s="74" t="s">
        <v>50</v>
      </c>
      <c r="B212" s="70">
        <v>0</v>
      </c>
      <c r="C212" s="70">
        <v>0</v>
      </c>
      <c r="D212" s="70">
        <v>0</v>
      </c>
      <c r="E212" s="70">
        <v>0</v>
      </c>
      <c r="F212" s="70">
        <v>0</v>
      </c>
      <c r="G212" s="70">
        <v>0</v>
      </c>
      <c r="H212" s="70">
        <v>0</v>
      </c>
      <c r="I212" s="70">
        <v>0</v>
      </c>
      <c r="J212" s="70">
        <v>0</v>
      </c>
      <c r="K212" s="70">
        <v>0</v>
      </c>
    </row>
    <row r="213" spans="1:11" x14ac:dyDescent="0.25">
      <c r="A213" s="74" t="s">
        <v>51</v>
      </c>
      <c r="B213" s="70">
        <v>0</v>
      </c>
      <c r="C213" s="70">
        <v>0</v>
      </c>
      <c r="D213" s="70">
        <v>0</v>
      </c>
      <c r="E213" s="70">
        <v>3</v>
      </c>
      <c r="F213" s="70">
        <v>0</v>
      </c>
      <c r="G213" s="70">
        <v>0</v>
      </c>
      <c r="H213" s="70">
        <v>0</v>
      </c>
      <c r="I213" s="70">
        <v>0</v>
      </c>
      <c r="J213" s="70">
        <v>0</v>
      </c>
      <c r="K213" s="70">
        <v>3</v>
      </c>
    </row>
    <row r="214" spans="1:11" x14ac:dyDescent="0.25">
      <c r="A214" s="74" t="s">
        <v>42</v>
      </c>
      <c r="B214" s="70">
        <v>0</v>
      </c>
      <c r="C214" s="70">
        <v>0</v>
      </c>
      <c r="D214" s="70">
        <v>0</v>
      </c>
      <c r="E214" s="70">
        <v>4</v>
      </c>
      <c r="F214" s="70">
        <v>4</v>
      </c>
      <c r="G214" s="70">
        <v>0</v>
      </c>
      <c r="H214" s="70">
        <v>0</v>
      </c>
      <c r="I214" s="70">
        <v>0</v>
      </c>
      <c r="J214" s="70">
        <v>0</v>
      </c>
      <c r="K214" s="70">
        <v>8</v>
      </c>
    </row>
    <row r="215" spans="1:11" x14ac:dyDescent="0.25">
      <c r="A215" s="74" t="s">
        <v>8</v>
      </c>
      <c r="B215" s="70">
        <v>0</v>
      </c>
      <c r="C215" s="70">
        <v>0</v>
      </c>
      <c r="D215" s="70">
        <v>0</v>
      </c>
      <c r="E215" s="70">
        <v>0</v>
      </c>
      <c r="F215" s="70">
        <v>0</v>
      </c>
      <c r="G215" s="70">
        <v>15</v>
      </c>
      <c r="H215" s="70">
        <v>20</v>
      </c>
      <c r="I215" s="70">
        <v>1</v>
      </c>
      <c r="J215" s="70">
        <v>3</v>
      </c>
      <c r="K215" s="70">
        <v>39</v>
      </c>
    </row>
    <row r="216" spans="1:11" x14ac:dyDescent="0.25">
      <c r="A216" s="74" t="s">
        <v>9</v>
      </c>
      <c r="B216" s="70">
        <v>0</v>
      </c>
      <c r="C216" s="70">
        <v>4</v>
      </c>
      <c r="D216" s="70">
        <v>6</v>
      </c>
      <c r="E216" s="70">
        <v>160</v>
      </c>
      <c r="F216" s="70">
        <v>878</v>
      </c>
      <c r="G216" s="70">
        <v>798</v>
      </c>
      <c r="H216" s="70">
        <v>276</v>
      </c>
      <c r="I216" s="70">
        <v>482</v>
      </c>
      <c r="J216" s="70">
        <v>40</v>
      </c>
      <c r="K216" s="70">
        <v>2644</v>
      </c>
    </row>
    <row r="217" spans="1:11" x14ac:dyDescent="0.25">
      <c r="A217" s="74" t="s">
        <v>44</v>
      </c>
      <c r="B217" s="70">
        <v>0</v>
      </c>
      <c r="C217" s="70">
        <v>0</v>
      </c>
      <c r="D217" s="70">
        <v>0</v>
      </c>
      <c r="E217" s="70">
        <v>0</v>
      </c>
      <c r="F217" s="70">
        <v>1</v>
      </c>
      <c r="G217" s="70">
        <v>1</v>
      </c>
      <c r="H217" s="70">
        <v>0</v>
      </c>
      <c r="I217" s="70">
        <v>0</v>
      </c>
      <c r="J217" s="70">
        <v>0</v>
      </c>
      <c r="K217" s="70">
        <v>2</v>
      </c>
    </row>
    <row r="218" spans="1:11" x14ac:dyDescent="0.25">
      <c r="A218" s="74" t="s">
        <v>10</v>
      </c>
      <c r="B218" s="70">
        <v>0</v>
      </c>
      <c r="C218" s="70">
        <v>0</v>
      </c>
      <c r="D218" s="70">
        <v>1</v>
      </c>
      <c r="E218" s="70">
        <v>4</v>
      </c>
      <c r="F218" s="70">
        <v>15</v>
      </c>
      <c r="G218" s="70">
        <v>34</v>
      </c>
      <c r="H218" s="70">
        <v>1</v>
      </c>
      <c r="I218" s="70">
        <v>0</v>
      </c>
      <c r="J218" s="70">
        <v>1</v>
      </c>
      <c r="K218" s="70">
        <v>56</v>
      </c>
    </row>
    <row r="219" spans="1:11" x14ac:dyDescent="0.25">
      <c r="A219" s="74" t="s">
        <v>11</v>
      </c>
      <c r="B219" s="70">
        <v>0</v>
      </c>
      <c r="C219" s="70">
        <v>0</v>
      </c>
      <c r="D219" s="70">
        <v>61</v>
      </c>
      <c r="E219" s="70">
        <v>281</v>
      </c>
      <c r="F219" s="70">
        <v>2109</v>
      </c>
      <c r="G219" s="70">
        <v>1174</v>
      </c>
      <c r="H219" s="70">
        <v>353</v>
      </c>
      <c r="I219" s="70">
        <v>20</v>
      </c>
      <c r="J219" s="70">
        <v>2</v>
      </c>
      <c r="K219" s="70">
        <v>4000</v>
      </c>
    </row>
    <row r="220" spans="1:11" x14ac:dyDescent="0.25">
      <c r="A220" s="74" t="s">
        <v>12</v>
      </c>
      <c r="B220" s="70">
        <v>0</v>
      </c>
      <c r="C220" s="70">
        <v>0</v>
      </c>
      <c r="D220" s="70">
        <v>0</v>
      </c>
      <c r="E220" s="70">
        <v>20</v>
      </c>
      <c r="F220" s="70">
        <v>79</v>
      </c>
      <c r="G220" s="70">
        <v>12</v>
      </c>
      <c r="H220" s="70">
        <v>23</v>
      </c>
      <c r="I220" s="70">
        <v>61</v>
      </c>
      <c r="J220" s="70">
        <v>0</v>
      </c>
      <c r="K220" s="70">
        <v>195</v>
      </c>
    </row>
    <row r="221" spans="1:11" x14ac:dyDescent="0.25">
      <c r="A221" s="74" t="s">
        <v>32</v>
      </c>
      <c r="B221" s="70">
        <v>0</v>
      </c>
      <c r="C221" s="70">
        <v>0</v>
      </c>
      <c r="D221" s="70">
        <v>0</v>
      </c>
      <c r="E221" s="70">
        <v>1</v>
      </c>
      <c r="F221" s="70">
        <v>0</v>
      </c>
      <c r="G221" s="70">
        <v>0</v>
      </c>
      <c r="H221" s="70">
        <v>11</v>
      </c>
      <c r="I221" s="70">
        <v>1</v>
      </c>
      <c r="J221" s="70">
        <v>0</v>
      </c>
      <c r="K221" s="70">
        <v>13</v>
      </c>
    </row>
    <row r="222" spans="1:11" x14ac:dyDescent="0.25">
      <c r="A222" s="74" t="s">
        <v>18</v>
      </c>
      <c r="B222" s="70">
        <v>0</v>
      </c>
      <c r="C222" s="70">
        <v>0</v>
      </c>
      <c r="D222" s="70">
        <v>8</v>
      </c>
      <c r="E222" s="70">
        <v>103</v>
      </c>
      <c r="F222" s="70">
        <v>765</v>
      </c>
      <c r="G222" s="70">
        <v>61</v>
      </c>
      <c r="H222" s="70">
        <v>50</v>
      </c>
      <c r="I222" s="70">
        <v>0</v>
      </c>
      <c r="J222" s="70">
        <v>0</v>
      </c>
      <c r="K222" s="70">
        <v>987</v>
      </c>
    </row>
    <row r="223" spans="1:11" x14ac:dyDescent="0.25">
      <c r="A223" s="74" t="s">
        <v>46</v>
      </c>
      <c r="B223" s="70">
        <v>0</v>
      </c>
      <c r="C223" s="70">
        <v>0</v>
      </c>
      <c r="D223" s="70">
        <v>0</v>
      </c>
      <c r="E223" s="70">
        <v>0</v>
      </c>
      <c r="F223" s="70">
        <v>0</v>
      </c>
      <c r="G223" s="70">
        <v>0</v>
      </c>
      <c r="H223" s="70">
        <v>0</v>
      </c>
      <c r="I223" s="70">
        <v>2</v>
      </c>
      <c r="J223" s="70">
        <v>0</v>
      </c>
      <c r="K223" s="70">
        <v>2</v>
      </c>
    </row>
    <row r="224" spans="1:11" x14ac:dyDescent="0.25">
      <c r="A224" s="74" t="s">
        <v>13</v>
      </c>
      <c r="B224" s="70">
        <v>0</v>
      </c>
      <c r="C224" s="70">
        <v>0</v>
      </c>
      <c r="D224" s="70">
        <v>0</v>
      </c>
      <c r="E224" s="70">
        <v>0</v>
      </c>
      <c r="F224" s="70">
        <v>0</v>
      </c>
      <c r="G224" s="70">
        <v>0</v>
      </c>
      <c r="H224" s="70">
        <v>1</v>
      </c>
      <c r="I224" s="70">
        <v>97</v>
      </c>
      <c r="J224" s="70">
        <v>0</v>
      </c>
      <c r="K224" s="70">
        <v>98</v>
      </c>
    </row>
    <row r="225" spans="1:11" x14ac:dyDescent="0.25">
      <c r="A225" s="74" t="s">
        <v>14</v>
      </c>
      <c r="B225" s="70">
        <v>3</v>
      </c>
      <c r="C225" s="70">
        <v>1</v>
      </c>
      <c r="D225" s="70">
        <v>46</v>
      </c>
      <c r="E225" s="70">
        <v>300</v>
      </c>
      <c r="F225" s="70">
        <v>946</v>
      </c>
      <c r="G225" s="70">
        <v>111</v>
      </c>
      <c r="H225" s="70">
        <v>108</v>
      </c>
      <c r="I225" s="70">
        <v>9</v>
      </c>
      <c r="J225" s="70">
        <v>6</v>
      </c>
      <c r="K225" s="70">
        <v>1530</v>
      </c>
    </row>
    <row r="226" spans="1:11" x14ac:dyDescent="0.25">
      <c r="A226" s="74" t="s">
        <v>40</v>
      </c>
      <c r="B226" s="70">
        <v>0</v>
      </c>
      <c r="C226" s="70">
        <v>0</v>
      </c>
      <c r="D226" s="70">
        <v>0</v>
      </c>
      <c r="E226" s="70">
        <v>1</v>
      </c>
      <c r="F226" s="70">
        <v>0</v>
      </c>
      <c r="G226" s="70">
        <v>1</v>
      </c>
      <c r="H226" s="70">
        <v>3</v>
      </c>
      <c r="I226" s="70">
        <v>1</v>
      </c>
      <c r="J226" s="70">
        <v>0</v>
      </c>
      <c r="K226" s="70">
        <v>6</v>
      </c>
    </row>
    <row r="227" spans="1:11" x14ac:dyDescent="0.25">
      <c r="A227" s="74" t="s">
        <v>52</v>
      </c>
      <c r="B227" s="70">
        <v>0</v>
      </c>
      <c r="C227" s="70">
        <v>0</v>
      </c>
      <c r="D227" s="70">
        <v>0</v>
      </c>
      <c r="E227" s="70">
        <v>0</v>
      </c>
      <c r="F227" s="70">
        <v>0</v>
      </c>
      <c r="G227" s="70">
        <v>0</v>
      </c>
      <c r="H227" s="70">
        <v>0</v>
      </c>
      <c r="I227" s="70">
        <v>0</v>
      </c>
      <c r="J227" s="70">
        <v>0</v>
      </c>
      <c r="K227" s="70">
        <v>0</v>
      </c>
    </row>
    <row r="228" spans="1:11" x14ac:dyDescent="0.25">
      <c r="A228" s="74" t="s">
        <v>53</v>
      </c>
      <c r="B228" s="70">
        <v>0</v>
      </c>
      <c r="C228" s="70">
        <v>0</v>
      </c>
      <c r="D228" s="70">
        <v>0</v>
      </c>
      <c r="E228" s="70">
        <v>0</v>
      </c>
      <c r="F228" s="70">
        <v>0</v>
      </c>
      <c r="G228" s="70">
        <v>0</v>
      </c>
      <c r="H228" s="70">
        <v>1</v>
      </c>
      <c r="I228" s="70">
        <v>0</v>
      </c>
      <c r="J228" s="70">
        <v>0</v>
      </c>
      <c r="K228" s="70">
        <v>1</v>
      </c>
    </row>
    <row r="229" spans="1:11" x14ac:dyDescent="0.25">
      <c r="A229" s="74" t="s">
        <v>15</v>
      </c>
      <c r="B229" s="70">
        <v>0</v>
      </c>
      <c r="C229" s="70">
        <v>0</v>
      </c>
      <c r="D229" s="70">
        <v>1</v>
      </c>
      <c r="E229" s="70">
        <v>9</v>
      </c>
      <c r="F229" s="70">
        <v>0</v>
      </c>
      <c r="G229" s="70">
        <v>1</v>
      </c>
      <c r="H229" s="70">
        <v>2</v>
      </c>
      <c r="I229" s="70">
        <v>0</v>
      </c>
      <c r="J229" s="70">
        <v>2</v>
      </c>
      <c r="K229" s="70">
        <v>15</v>
      </c>
    </row>
    <row r="230" spans="1:11" x14ac:dyDescent="0.25">
      <c r="A230" s="74" t="s">
        <v>54</v>
      </c>
      <c r="B230" s="70">
        <v>0</v>
      </c>
      <c r="C230" s="70">
        <v>0</v>
      </c>
      <c r="D230" s="70">
        <v>0</v>
      </c>
      <c r="E230" s="70">
        <v>0</v>
      </c>
      <c r="F230" s="70">
        <v>2</v>
      </c>
      <c r="G230" s="70">
        <v>20</v>
      </c>
      <c r="H230" s="70">
        <v>14</v>
      </c>
      <c r="I230" s="70">
        <v>0</v>
      </c>
      <c r="J230" s="70">
        <v>0</v>
      </c>
      <c r="K230" s="70">
        <v>36</v>
      </c>
    </row>
    <row r="231" spans="1:11" x14ac:dyDescent="0.25">
      <c r="A231" s="74" t="s">
        <v>47</v>
      </c>
      <c r="B231" s="70">
        <v>0</v>
      </c>
      <c r="C231" s="70">
        <v>0</v>
      </c>
      <c r="D231" s="70">
        <v>0</v>
      </c>
      <c r="E231" s="70">
        <v>36</v>
      </c>
      <c r="F231" s="70">
        <v>7</v>
      </c>
      <c r="G231" s="70">
        <v>6</v>
      </c>
      <c r="H231" s="70">
        <v>0</v>
      </c>
      <c r="I231" s="70">
        <v>0</v>
      </c>
      <c r="J231" s="70">
        <v>0</v>
      </c>
      <c r="K231" s="70">
        <v>49</v>
      </c>
    </row>
    <row r="232" spans="1:11" x14ac:dyDescent="0.25">
      <c r="A232" s="74" t="s">
        <v>16</v>
      </c>
      <c r="B232" s="70">
        <v>0</v>
      </c>
      <c r="C232" s="70">
        <v>0</v>
      </c>
      <c r="D232" s="70">
        <v>0</v>
      </c>
      <c r="E232" s="70">
        <v>0</v>
      </c>
      <c r="F232" s="70">
        <v>0</v>
      </c>
      <c r="G232" s="70">
        <v>0</v>
      </c>
      <c r="H232" s="70">
        <v>0</v>
      </c>
      <c r="I232" s="70">
        <v>0</v>
      </c>
      <c r="J232" s="70">
        <v>0</v>
      </c>
      <c r="K232" s="70">
        <v>0</v>
      </c>
    </row>
    <row r="233" spans="1:11" x14ac:dyDescent="0.25">
      <c r="A233" s="74" t="s">
        <v>55</v>
      </c>
      <c r="B233" s="70">
        <v>0</v>
      </c>
      <c r="C233" s="70">
        <v>0</v>
      </c>
      <c r="D233" s="70">
        <v>0</v>
      </c>
      <c r="E233" s="70">
        <v>4</v>
      </c>
      <c r="F233" s="70">
        <v>0</v>
      </c>
      <c r="G233" s="70">
        <v>0</v>
      </c>
      <c r="H233" s="70">
        <v>0</v>
      </c>
      <c r="I233" s="70">
        <v>0</v>
      </c>
      <c r="J233" s="70">
        <v>1</v>
      </c>
      <c r="K233" s="70">
        <v>5</v>
      </c>
    </row>
    <row r="234" spans="1:11" x14ac:dyDescent="0.25">
      <c r="A234" s="27" t="s">
        <v>17</v>
      </c>
      <c r="B234" s="81">
        <v>0</v>
      </c>
      <c r="C234" s="81">
        <v>0</v>
      </c>
      <c r="D234" s="81">
        <v>0</v>
      </c>
      <c r="E234" s="81">
        <v>0</v>
      </c>
      <c r="F234" s="81">
        <v>3001</v>
      </c>
      <c r="G234" s="81">
        <v>0</v>
      </c>
      <c r="H234" s="81">
        <v>0</v>
      </c>
      <c r="I234" s="81">
        <v>1</v>
      </c>
      <c r="J234" s="81">
        <v>4</v>
      </c>
      <c r="K234" s="81">
        <v>3006</v>
      </c>
    </row>
    <row r="235" spans="1:11" x14ac:dyDescent="0.25">
      <c r="A235" s="78" t="s">
        <v>24</v>
      </c>
      <c r="B235" s="70">
        <v>3</v>
      </c>
      <c r="C235" s="70">
        <v>13</v>
      </c>
      <c r="D235" s="70">
        <v>180</v>
      </c>
      <c r="E235" s="70">
        <v>970</v>
      </c>
      <c r="F235" s="70">
        <v>7904</v>
      </c>
      <c r="G235" s="70">
        <v>2312</v>
      </c>
      <c r="H235" s="70">
        <v>924</v>
      </c>
      <c r="I235" s="70">
        <v>727</v>
      </c>
      <c r="J235" s="70">
        <v>106</v>
      </c>
      <c r="K235" s="70">
        <v>13139</v>
      </c>
    </row>
    <row r="238" spans="1:11" x14ac:dyDescent="0.25">
      <c r="A238" s="20" t="s">
        <v>164</v>
      </c>
      <c r="B238" s="1" t="s">
        <v>20</v>
      </c>
      <c r="C238" s="1"/>
      <c r="D238" s="1"/>
      <c r="E238" s="1" t="s">
        <v>21</v>
      </c>
      <c r="F238" s="1"/>
      <c r="G238" s="1"/>
      <c r="H238" s="1"/>
      <c r="I238" s="1"/>
      <c r="J238" s="1"/>
      <c r="K238" s="1"/>
    </row>
    <row r="239" spans="1:11" x14ac:dyDescent="0.25">
      <c r="A239" s="89" t="s">
        <v>19</v>
      </c>
      <c r="B239" s="106">
        <v>16</v>
      </c>
      <c r="C239" s="106">
        <v>21</v>
      </c>
      <c r="D239" s="106">
        <v>26</v>
      </c>
      <c r="E239" s="106">
        <v>1</v>
      </c>
      <c r="F239" s="106">
        <v>6</v>
      </c>
      <c r="G239" s="106">
        <v>11</v>
      </c>
      <c r="H239" s="106">
        <v>16</v>
      </c>
      <c r="I239" s="106">
        <v>21</v>
      </c>
      <c r="J239" s="106">
        <v>26</v>
      </c>
      <c r="K239" s="80" t="s">
        <v>24</v>
      </c>
    </row>
    <row r="240" spans="1:11" x14ac:dyDescent="0.25">
      <c r="A240" s="130" t="s">
        <v>1</v>
      </c>
      <c r="B240" s="70">
        <v>0</v>
      </c>
      <c r="C240" s="70">
        <v>0</v>
      </c>
      <c r="D240" s="70">
        <v>0</v>
      </c>
      <c r="E240" s="70">
        <v>16</v>
      </c>
      <c r="F240" s="70">
        <v>23</v>
      </c>
      <c r="G240" s="70">
        <v>53</v>
      </c>
      <c r="H240" s="70">
        <v>96</v>
      </c>
      <c r="I240" s="70">
        <v>51</v>
      </c>
      <c r="J240" s="70">
        <v>34</v>
      </c>
      <c r="K240" s="70">
        <f>SUM(B240:J240)</f>
        <v>273</v>
      </c>
    </row>
    <row r="241" spans="1:11" x14ac:dyDescent="0.25">
      <c r="A241" s="74" t="s">
        <v>49</v>
      </c>
      <c r="B241" s="70">
        <v>0</v>
      </c>
      <c r="C241" s="70">
        <v>0</v>
      </c>
      <c r="D241" s="70">
        <v>0</v>
      </c>
      <c r="E241" s="70">
        <v>0</v>
      </c>
      <c r="F241" s="70">
        <v>0</v>
      </c>
      <c r="G241" s="70">
        <v>0</v>
      </c>
      <c r="H241" s="70">
        <v>0</v>
      </c>
      <c r="I241" s="70">
        <v>0</v>
      </c>
      <c r="J241" s="70">
        <v>0</v>
      </c>
      <c r="K241" s="70">
        <v>0</v>
      </c>
    </row>
    <row r="242" spans="1:11" x14ac:dyDescent="0.25">
      <c r="A242" s="74" t="s">
        <v>45</v>
      </c>
      <c r="B242" s="70">
        <v>0</v>
      </c>
      <c r="C242" s="70">
        <v>0</v>
      </c>
      <c r="D242" s="70">
        <v>0</v>
      </c>
      <c r="E242" s="70">
        <v>0</v>
      </c>
      <c r="F242" s="70">
        <v>0</v>
      </c>
      <c r="G242" s="70">
        <v>0</v>
      </c>
      <c r="H242" s="70">
        <v>0</v>
      </c>
      <c r="I242" s="70">
        <v>0</v>
      </c>
      <c r="J242" s="70">
        <v>0</v>
      </c>
      <c r="K242" s="70">
        <v>0</v>
      </c>
    </row>
    <row r="243" spans="1:11" x14ac:dyDescent="0.25">
      <c r="A243" s="74" t="s">
        <v>41</v>
      </c>
      <c r="B243" s="70">
        <v>0</v>
      </c>
      <c r="C243" s="70">
        <v>0</v>
      </c>
      <c r="D243" s="70">
        <v>0</v>
      </c>
      <c r="E243" s="70">
        <v>0</v>
      </c>
      <c r="F243" s="70">
        <v>0</v>
      </c>
      <c r="G243" s="70">
        <v>2</v>
      </c>
      <c r="H243" s="70">
        <v>2</v>
      </c>
      <c r="I243" s="70">
        <v>0</v>
      </c>
      <c r="J243" s="70">
        <v>0</v>
      </c>
      <c r="K243" s="70">
        <v>4</v>
      </c>
    </row>
    <row r="244" spans="1:11" x14ac:dyDescent="0.25">
      <c r="A244" s="74" t="s">
        <v>2</v>
      </c>
      <c r="B244" s="70">
        <v>0</v>
      </c>
      <c r="C244" s="70">
        <v>0</v>
      </c>
      <c r="D244" s="70">
        <v>32</v>
      </c>
      <c r="E244" s="70">
        <v>141</v>
      </c>
      <c r="F244" s="70">
        <v>20</v>
      </c>
      <c r="G244" s="70">
        <v>13</v>
      </c>
      <c r="H244" s="70">
        <v>2</v>
      </c>
      <c r="I244" s="70">
        <v>2</v>
      </c>
      <c r="J244" s="70">
        <v>0</v>
      </c>
      <c r="K244" s="70">
        <v>210</v>
      </c>
    </row>
    <row r="245" spans="1:11" x14ac:dyDescent="0.25">
      <c r="A245" s="74" t="s">
        <v>43</v>
      </c>
      <c r="B245" s="70">
        <v>0</v>
      </c>
      <c r="C245" s="70">
        <v>5</v>
      </c>
      <c r="D245" s="70">
        <v>0</v>
      </c>
      <c r="E245" s="70">
        <v>0</v>
      </c>
      <c r="F245" s="70">
        <v>6</v>
      </c>
      <c r="G245" s="70">
        <v>2</v>
      </c>
      <c r="H245" s="70">
        <v>0</v>
      </c>
      <c r="I245" s="70">
        <v>2</v>
      </c>
      <c r="J245" s="70">
        <v>3</v>
      </c>
      <c r="K245" s="70">
        <v>18</v>
      </c>
    </row>
    <row r="246" spans="1:11" x14ac:dyDescent="0.25">
      <c r="A246" s="74" t="s">
        <v>3</v>
      </c>
      <c r="B246" s="70">
        <v>1</v>
      </c>
      <c r="C246" s="70">
        <v>6</v>
      </c>
      <c r="D246" s="70">
        <v>4</v>
      </c>
      <c r="E246" s="70">
        <v>3</v>
      </c>
      <c r="F246" s="70">
        <v>12</v>
      </c>
      <c r="G246" s="70">
        <v>4</v>
      </c>
      <c r="H246" s="70">
        <v>4</v>
      </c>
      <c r="I246" s="70">
        <v>3</v>
      </c>
      <c r="J246" s="70">
        <v>2</v>
      </c>
      <c r="K246" s="70">
        <v>39</v>
      </c>
    </row>
    <row r="247" spans="1:11" x14ac:dyDescent="0.25">
      <c r="A247" s="74" t="s">
        <v>4</v>
      </c>
      <c r="B247" s="70">
        <v>0</v>
      </c>
      <c r="C247" s="70">
        <v>1</v>
      </c>
      <c r="D247" s="70">
        <v>0</v>
      </c>
      <c r="E247" s="70">
        <v>3</v>
      </c>
      <c r="F247" s="70">
        <v>1</v>
      </c>
      <c r="G247" s="70">
        <v>4</v>
      </c>
      <c r="H247" s="70">
        <v>1</v>
      </c>
      <c r="I247" s="70">
        <v>1</v>
      </c>
      <c r="J247" s="70">
        <v>0</v>
      </c>
      <c r="K247" s="70">
        <v>11</v>
      </c>
    </row>
    <row r="248" spans="1:11" x14ac:dyDescent="0.25">
      <c r="A248" s="74" t="s">
        <v>48</v>
      </c>
      <c r="B248" s="70">
        <v>0</v>
      </c>
      <c r="C248" s="70">
        <v>0</v>
      </c>
      <c r="D248" s="70">
        <v>0</v>
      </c>
      <c r="E248" s="70">
        <v>0</v>
      </c>
      <c r="F248" s="70">
        <v>5</v>
      </c>
      <c r="G248" s="70">
        <v>0</v>
      </c>
      <c r="H248" s="70">
        <v>0</v>
      </c>
      <c r="I248" s="70">
        <v>0</v>
      </c>
      <c r="J248" s="70">
        <v>0</v>
      </c>
      <c r="K248" s="70">
        <v>5</v>
      </c>
    </row>
    <row r="249" spans="1:11" x14ac:dyDescent="0.25">
      <c r="A249" s="74" t="s">
        <v>6</v>
      </c>
      <c r="B249" s="70">
        <v>0</v>
      </c>
      <c r="C249" s="70">
        <v>0</v>
      </c>
      <c r="D249" s="70">
        <v>0</v>
      </c>
      <c r="E249" s="70">
        <v>0</v>
      </c>
      <c r="F249" s="70">
        <v>0</v>
      </c>
      <c r="G249" s="70">
        <v>0</v>
      </c>
      <c r="H249" s="70">
        <v>0</v>
      </c>
      <c r="I249" s="70">
        <v>0</v>
      </c>
      <c r="J249" s="70">
        <v>0</v>
      </c>
      <c r="K249" s="70">
        <v>0</v>
      </c>
    </row>
    <row r="250" spans="1:11" x14ac:dyDescent="0.25">
      <c r="A250" s="74" t="s">
        <v>7</v>
      </c>
      <c r="B250" s="70">
        <v>0</v>
      </c>
      <c r="C250" s="70">
        <v>0</v>
      </c>
      <c r="D250" s="70">
        <v>0</v>
      </c>
      <c r="E250" s="70">
        <v>3</v>
      </c>
      <c r="F250" s="70">
        <v>4</v>
      </c>
      <c r="G250" s="70">
        <v>2</v>
      </c>
      <c r="H250" s="70">
        <v>19</v>
      </c>
      <c r="I250" s="70">
        <v>0</v>
      </c>
      <c r="J250" s="70">
        <v>0</v>
      </c>
      <c r="K250" s="70">
        <v>28</v>
      </c>
    </row>
    <row r="251" spans="1:11" x14ac:dyDescent="0.25">
      <c r="A251" s="74" t="s">
        <v>81</v>
      </c>
      <c r="B251" s="70">
        <v>0</v>
      </c>
      <c r="C251" s="70">
        <v>0</v>
      </c>
      <c r="D251" s="70">
        <v>0</v>
      </c>
      <c r="E251" s="70">
        <v>0</v>
      </c>
      <c r="F251" s="70">
        <v>0</v>
      </c>
      <c r="G251" s="70">
        <v>0</v>
      </c>
      <c r="H251" s="70">
        <v>0</v>
      </c>
      <c r="I251" s="70">
        <v>0</v>
      </c>
      <c r="J251" s="70">
        <v>0</v>
      </c>
      <c r="K251" s="70">
        <v>0</v>
      </c>
    </row>
    <row r="252" spans="1:11" x14ac:dyDescent="0.25">
      <c r="A252" s="74" t="s">
        <v>50</v>
      </c>
      <c r="B252" s="70">
        <v>0</v>
      </c>
      <c r="C252" s="70">
        <v>0</v>
      </c>
      <c r="D252" s="70">
        <v>0</v>
      </c>
      <c r="E252" s="70">
        <v>0</v>
      </c>
      <c r="F252" s="70">
        <v>0</v>
      </c>
      <c r="G252" s="70">
        <v>0</v>
      </c>
      <c r="H252" s="70">
        <v>0</v>
      </c>
      <c r="I252" s="70">
        <v>0</v>
      </c>
      <c r="J252" s="70">
        <v>0</v>
      </c>
      <c r="K252" s="70">
        <v>0</v>
      </c>
    </row>
    <row r="253" spans="1:11" x14ac:dyDescent="0.25">
      <c r="A253" s="74" t="s">
        <v>51</v>
      </c>
      <c r="B253" s="70">
        <v>0</v>
      </c>
      <c r="C253" s="70">
        <v>0</v>
      </c>
      <c r="D253" s="70">
        <v>0</v>
      </c>
      <c r="E253" s="70">
        <v>0</v>
      </c>
      <c r="F253" s="70">
        <v>0</v>
      </c>
      <c r="G253" s="70">
        <v>0</v>
      </c>
      <c r="H253" s="70">
        <v>0</v>
      </c>
      <c r="I253" s="70">
        <v>0</v>
      </c>
      <c r="J253" s="70">
        <v>0</v>
      </c>
      <c r="K253" s="70">
        <v>0</v>
      </c>
    </row>
    <row r="254" spans="1:11" x14ac:dyDescent="0.25">
      <c r="A254" s="74" t="s">
        <v>42</v>
      </c>
      <c r="B254" s="70">
        <v>0</v>
      </c>
      <c r="C254" s="70">
        <v>0</v>
      </c>
      <c r="D254" s="70">
        <v>0</v>
      </c>
      <c r="E254" s="70">
        <v>0</v>
      </c>
      <c r="F254" s="70">
        <v>4</v>
      </c>
      <c r="G254" s="70">
        <v>0</v>
      </c>
      <c r="H254" s="70">
        <v>0</v>
      </c>
      <c r="I254" s="70">
        <v>0</v>
      </c>
      <c r="J254" s="70">
        <v>1</v>
      </c>
      <c r="K254" s="70">
        <v>5</v>
      </c>
    </row>
    <row r="255" spans="1:11" x14ac:dyDescent="0.25">
      <c r="A255" s="74" t="s">
        <v>8</v>
      </c>
      <c r="B255" s="70">
        <v>0</v>
      </c>
      <c r="C255" s="70">
        <v>0</v>
      </c>
      <c r="D255" s="70">
        <v>0</v>
      </c>
      <c r="E255" s="70">
        <v>0</v>
      </c>
      <c r="F255" s="70">
        <v>1</v>
      </c>
      <c r="G255" s="70">
        <v>18</v>
      </c>
      <c r="H255" s="70">
        <v>12</v>
      </c>
      <c r="I255" s="70">
        <v>8</v>
      </c>
      <c r="J255" s="70">
        <v>0</v>
      </c>
      <c r="K255" s="70">
        <v>39</v>
      </c>
    </row>
    <row r="256" spans="1:11" x14ac:dyDescent="0.25">
      <c r="A256" s="74" t="s">
        <v>9</v>
      </c>
      <c r="B256" s="70">
        <v>0</v>
      </c>
      <c r="C256" s="70">
        <v>0</v>
      </c>
      <c r="D256" s="70">
        <v>0</v>
      </c>
      <c r="E256" s="70">
        <v>118</v>
      </c>
      <c r="F256" s="70">
        <v>1240</v>
      </c>
      <c r="G256" s="70">
        <v>663</v>
      </c>
      <c r="H256" s="70">
        <v>40</v>
      </c>
      <c r="I256" s="70">
        <v>50</v>
      </c>
      <c r="J256" s="70">
        <v>0</v>
      </c>
      <c r="K256" s="70">
        <v>2111</v>
      </c>
    </row>
    <row r="257" spans="1:11" x14ac:dyDescent="0.25">
      <c r="A257" s="74" t="s">
        <v>44</v>
      </c>
      <c r="B257" s="70">
        <v>0</v>
      </c>
      <c r="C257" s="70">
        <v>0</v>
      </c>
      <c r="D257" s="70">
        <v>0</v>
      </c>
      <c r="E257" s="70">
        <v>0</v>
      </c>
      <c r="F257" s="70">
        <v>4</v>
      </c>
      <c r="G257" s="70">
        <v>0</v>
      </c>
      <c r="H257" s="70">
        <v>0</v>
      </c>
      <c r="I257" s="70">
        <v>0</v>
      </c>
      <c r="J257" s="70">
        <v>2</v>
      </c>
      <c r="K257" s="70">
        <v>6</v>
      </c>
    </row>
    <row r="258" spans="1:11" x14ac:dyDescent="0.25">
      <c r="A258" s="74" t="s">
        <v>10</v>
      </c>
      <c r="B258" s="70">
        <v>0</v>
      </c>
      <c r="C258" s="70">
        <v>0</v>
      </c>
      <c r="D258" s="70">
        <v>0</v>
      </c>
      <c r="E258" s="70">
        <v>0</v>
      </c>
      <c r="F258" s="70">
        <v>325</v>
      </c>
      <c r="G258" s="70">
        <v>27</v>
      </c>
      <c r="H258" s="70">
        <v>0</v>
      </c>
      <c r="I258" s="70">
        <v>0</v>
      </c>
      <c r="J258" s="70">
        <v>0</v>
      </c>
      <c r="K258" s="70">
        <v>352</v>
      </c>
    </row>
    <row r="259" spans="1:11" x14ac:dyDescent="0.25">
      <c r="A259" s="74" t="s">
        <v>11</v>
      </c>
      <c r="B259" s="70">
        <v>0</v>
      </c>
      <c r="C259" s="70">
        <v>0</v>
      </c>
      <c r="D259" s="70">
        <v>1</v>
      </c>
      <c r="E259" s="70">
        <v>100</v>
      </c>
      <c r="F259" s="70">
        <v>301</v>
      </c>
      <c r="G259" s="70">
        <v>1251</v>
      </c>
      <c r="H259" s="70">
        <v>594</v>
      </c>
      <c r="I259" s="70">
        <v>20</v>
      </c>
      <c r="J259" s="70">
        <v>0</v>
      </c>
      <c r="K259" s="70">
        <v>2267</v>
      </c>
    </row>
    <row r="260" spans="1:11" x14ac:dyDescent="0.25">
      <c r="A260" s="74" t="s">
        <v>12</v>
      </c>
      <c r="B260" s="70">
        <v>0</v>
      </c>
      <c r="C260" s="70">
        <v>0</v>
      </c>
      <c r="D260" s="70">
        <v>0</v>
      </c>
      <c r="E260" s="70">
        <v>45</v>
      </c>
      <c r="F260" s="70">
        <v>3</v>
      </c>
      <c r="G260" s="70">
        <v>28</v>
      </c>
      <c r="H260" s="70">
        <v>86</v>
      </c>
      <c r="I260" s="70">
        <v>0</v>
      </c>
      <c r="J260" s="70">
        <v>6</v>
      </c>
      <c r="K260" s="70">
        <v>168</v>
      </c>
    </row>
    <row r="261" spans="1:11" x14ac:dyDescent="0.25">
      <c r="A261" s="74" t="s">
        <v>32</v>
      </c>
      <c r="B261" s="70">
        <v>0</v>
      </c>
      <c r="C261" s="70">
        <v>0</v>
      </c>
      <c r="D261" s="70">
        <v>0</v>
      </c>
      <c r="E261" s="70">
        <v>2</v>
      </c>
      <c r="F261" s="70">
        <v>0</v>
      </c>
      <c r="G261" s="70">
        <v>0</v>
      </c>
      <c r="H261" s="70">
        <v>27</v>
      </c>
      <c r="I261" s="70">
        <v>4</v>
      </c>
      <c r="J261" s="70">
        <v>0</v>
      </c>
      <c r="K261" s="70">
        <v>33</v>
      </c>
    </row>
    <row r="262" spans="1:11" x14ac:dyDescent="0.25">
      <c r="A262" s="74" t="s">
        <v>18</v>
      </c>
      <c r="B262" s="70">
        <v>0</v>
      </c>
      <c r="C262" s="70">
        <v>0</v>
      </c>
      <c r="D262" s="70">
        <v>0</v>
      </c>
      <c r="E262" s="70">
        <v>10</v>
      </c>
      <c r="F262" s="70">
        <v>94</v>
      </c>
      <c r="G262" s="70">
        <v>30</v>
      </c>
      <c r="H262" s="70">
        <v>166</v>
      </c>
      <c r="I262" s="70">
        <v>6</v>
      </c>
      <c r="J262" s="70">
        <v>0</v>
      </c>
      <c r="K262" s="70">
        <v>306</v>
      </c>
    </row>
    <row r="263" spans="1:11" x14ac:dyDescent="0.25">
      <c r="A263" s="74" t="s">
        <v>46</v>
      </c>
      <c r="B263" s="70">
        <v>0</v>
      </c>
      <c r="C263" s="70">
        <v>0</v>
      </c>
      <c r="D263" s="70">
        <v>0</v>
      </c>
      <c r="E263" s="70">
        <v>0</v>
      </c>
      <c r="F263" s="70">
        <v>0</v>
      </c>
      <c r="G263" s="70">
        <v>0</v>
      </c>
      <c r="H263" s="70">
        <v>0</v>
      </c>
      <c r="I263" s="70">
        <v>0</v>
      </c>
      <c r="J263" s="70">
        <v>0</v>
      </c>
      <c r="K263" s="70">
        <v>0</v>
      </c>
    </row>
    <row r="264" spans="1:11" x14ac:dyDescent="0.25">
      <c r="A264" s="74" t="s">
        <v>13</v>
      </c>
      <c r="B264" s="70">
        <v>0</v>
      </c>
      <c r="C264" s="70">
        <v>0</v>
      </c>
      <c r="D264" s="70">
        <v>0</v>
      </c>
      <c r="E264" s="70">
        <v>0</v>
      </c>
      <c r="F264" s="70">
        <v>0</v>
      </c>
      <c r="G264" s="70">
        <v>6</v>
      </c>
      <c r="H264" s="70">
        <v>5</v>
      </c>
      <c r="I264" s="70">
        <v>0</v>
      </c>
      <c r="J264" s="70">
        <v>0</v>
      </c>
      <c r="K264" s="70">
        <v>11</v>
      </c>
    </row>
    <row r="265" spans="1:11" x14ac:dyDescent="0.25">
      <c r="A265" s="74" t="s">
        <v>14</v>
      </c>
      <c r="B265" s="70">
        <v>0</v>
      </c>
      <c r="C265" s="70">
        <v>0</v>
      </c>
      <c r="D265" s="70">
        <v>15</v>
      </c>
      <c r="E265" s="70">
        <v>75</v>
      </c>
      <c r="F265" s="70">
        <v>122</v>
      </c>
      <c r="G265" s="70">
        <v>404</v>
      </c>
      <c r="H265" s="70">
        <v>204</v>
      </c>
      <c r="I265" s="70">
        <v>5</v>
      </c>
      <c r="J265" s="70">
        <v>1</v>
      </c>
      <c r="K265" s="70">
        <f>SUM(B265:J265)</f>
        <v>826</v>
      </c>
    </row>
    <row r="266" spans="1:11" x14ac:dyDescent="0.25">
      <c r="A266" s="74" t="s">
        <v>40</v>
      </c>
      <c r="B266" s="70">
        <v>0</v>
      </c>
      <c r="C266" s="70">
        <v>4</v>
      </c>
      <c r="D266" s="70">
        <v>0</v>
      </c>
      <c r="E266" s="70">
        <v>2</v>
      </c>
      <c r="F266" s="70">
        <v>0</v>
      </c>
      <c r="G266" s="70">
        <v>0</v>
      </c>
      <c r="H266" s="70">
        <v>0</v>
      </c>
      <c r="I266" s="70">
        <v>0</v>
      </c>
      <c r="J266" s="70">
        <v>0</v>
      </c>
      <c r="K266" s="70">
        <v>6</v>
      </c>
    </row>
    <row r="267" spans="1:11" x14ac:dyDescent="0.25">
      <c r="A267" s="74" t="s">
        <v>52</v>
      </c>
      <c r="B267" s="70">
        <v>0</v>
      </c>
      <c r="C267" s="70">
        <v>0</v>
      </c>
      <c r="D267" s="70">
        <v>0</v>
      </c>
      <c r="E267" s="70">
        <v>0</v>
      </c>
      <c r="F267" s="70">
        <v>0</v>
      </c>
      <c r="G267" s="70">
        <v>0</v>
      </c>
      <c r="H267" s="70">
        <v>0</v>
      </c>
      <c r="I267" s="70">
        <v>0</v>
      </c>
      <c r="J267" s="70">
        <v>0</v>
      </c>
      <c r="K267" s="70">
        <v>0</v>
      </c>
    </row>
    <row r="268" spans="1:11" x14ac:dyDescent="0.25">
      <c r="A268" s="74" t="s">
        <v>53</v>
      </c>
      <c r="B268" s="70">
        <v>0</v>
      </c>
      <c r="C268" s="70">
        <v>0</v>
      </c>
      <c r="D268" s="70">
        <v>0</v>
      </c>
      <c r="E268" s="70">
        <v>0</v>
      </c>
      <c r="F268" s="70">
        <v>0</v>
      </c>
      <c r="G268" s="70">
        <v>0</v>
      </c>
      <c r="H268" s="70">
        <v>0</v>
      </c>
      <c r="I268" s="70">
        <v>1</v>
      </c>
      <c r="J268" s="70">
        <v>0</v>
      </c>
      <c r="K268" s="70">
        <v>1</v>
      </c>
    </row>
    <row r="269" spans="1:11" x14ac:dyDescent="0.25">
      <c r="A269" s="74" t="s">
        <v>15</v>
      </c>
      <c r="B269" s="70">
        <v>0</v>
      </c>
      <c r="C269" s="70">
        <v>0</v>
      </c>
      <c r="D269" s="70">
        <v>0</v>
      </c>
      <c r="E269" s="70">
        <v>0</v>
      </c>
      <c r="F269" s="70">
        <v>0</v>
      </c>
      <c r="G269" s="70">
        <v>0</v>
      </c>
      <c r="H269" s="70">
        <v>0</v>
      </c>
      <c r="I269" s="70">
        <v>0</v>
      </c>
      <c r="J269" s="70">
        <v>0</v>
      </c>
      <c r="K269" s="70">
        <v>0</v>
      </c>
    </row>
    <row r="270" spans="1:11" x14ac:dyDescent="0.25">
      <c r="A270" s="74" t="s">
        <v>54</v>
      </c>
      <c r="B270" s="70">
        <v>0</v>
      </c>
      <c r="C270" s="70">
        <v>0</v>
      </c>
      <c r="D270" s="70">
        <v>0</v>
      </c>
      <c r="E270" s="70">
        <v>0</v>
      </c>
      <c r="F270" s="70">
        <v>0</v>
      </c>
      <c r="G270" s="70">
        <v>0</v>
      </c>
      <c r="H270" s="70">
        <v>0</v>
      </c>
      <c r="I270" s="70">
        <v>0</v>
      </c>
      <c r="J270" s="70">
        <v>0</v>
      </c>
      <c r="K270" s="70">
        <v>0</v>
      </c>
    </row>
    <row r="271" spans="1:11" x14ac:dyDescent="0.25">
      <c r="A271" s="74" t="s">
        <v>47</v>
      </c>
      <c r="B271" s="70">
        <v>0</v>
      </c>
      <c r="C271" s="70">
        <v>0</v>
      </c>
      <c r="D271" s="70">
        <v>0</v>
      </c>
      <c r="E271" s="70">
        <v>4</v>
      </c>
      <c r="F271" s="70">
        <v>1</v>
      </c>
      <c r="G271" s="70">
        <v>17</v>
      </c>
      <c r="H271" s="70">
        <v>37</v>
      </c>
      <c r="I271" s="70">
        <v>6</v>
      </c>
      <c r="J271" s="70">
        <v>0</v>
      </c>
      <c r="K271" s="70">
        <v>65</v>
      </c>
    </row>
    <row r="272" spans="1:11" x14ac:dyDescent="0.25">
      <c r="A272" s="74" t="s">
        <v>16</v>
      </c>
      <c r="B272" s="70">
        <v>0</v>
      </c>
      <c r="C272" s="70">
        <v>0</v>
      </c>
      <c r="D272" s="70">
        <v>0</v>
      </c>
      <c r="E272" s="70">
        <v>0</v>
      </c>
      <c r="F272" s="70">
        <v>0</v>
      </c>
      <c r="G272" s="70">
        <v>0</v>
      </c>
      <c r="H272" s="70">
        <v>0</v>
      </c>
      <c r="I272" s="70">
        <v>0</v>
      </c>
      <c r="J272" s="70">
        <v>0</v>
      </c>
      <c r="K272" s="70">
        <v>0</v>
      </c>
    </row>
    <row r="273" spans="1:12" x14ac:dyDescent="0.25">
      <c r="A273" s="74" t="s">
        <v>55</v>
      </c>
      <c r="B273" s="70">
        <v>0</v>
      </c>
      <c r="C273" s="70">
        <v>0</v>
      </c>
      <c r="D273" s="70">
        <v>0</v>
      </c>
      <c r="E273" s="70">
        <v>0</v>
      </c>
      <c r="F273" s="70">
        <v>0</v>
      </c>
      <c r="G273" s="70">
        <v>0</v>
      </c>
      <c r="H273" s="70">
        <v>0</v>
      </c>
      <c r="I273" s="70">
        <v>0</v>
      </c>
      <c r="J273" s="70">
        <v>0</v>
      </c>
      <c r="K273" s="70">
        <v>0</v>
      </c>
    </row>
    <row r="274" spans="1:12" x14ac:dyDescent="0.25">
      <c r="A274" s="27" t="s">
        <v>17</v>
      </c>
      <c r="B274" s="81">
        <v>0</v>
      </c>
      <c r="C274" s="81">
        <v>0</v>
      </c>
      <c r="D274" s="81">
        <v>0</v>
      </c>
      <c r="E274" s="81">
        <v>0</v>
      </c>
      <c r="F274" s="81">
        <v>1500</v>
      </c>
      <c r="G274" s="81">
        <v>1</v>
      </c>
      <c r="H274" s="81">
        <v>0</v>
      </c>
      <c r="I274" s="81">
        <v>1</v>
      </c>
      <c r="J274" s="81">
        <v>1</v>
      </c>
      <c r="K274" s="81">
        <v>1503</v>
      </c>
    </row>
    <row r="275" spans="1:12" x14ac:dyDescent="0.25">
      <c r="A275" s="78" t="s">
        <v>24</v>
      </c>
      <c r="B275" s="70">
        <v>1</v>
      </c>
      <c r="C275" s="70">
        <v>16</v>
      </c>
      <c r="D275" s="70">
        <v>52</v>
      </c>
      <c r="E275" s="70">
        <v>522</v>
      </c>
      <c r="F275" s="70">
        <v>3681</v>
      </c>
      <c r="G275" s="70">
        <v>2525</v>
      </c>
      <c r="H275" s="70">
        <v>1295</v>
      </c>
      <c r="I275" s="70">
        <v>160</v>
      </c>
      <c r="J275" s="70">
        <v>59</v>
      </c>
      <c r="K275" s="70">
        <f>SUM(K240:K274)</f>
        <v>8287</v>
      </c>
      <c r="L275" s="11"/>
    </row>
    <row r="278" spans="1:12" x14ac:dyDescent="0.25">
      <c r="A278" s="20" t="s">
        <v>168</v>
      </c>
      <c r="B278" s="1" t="s">
        <v>20</v>
      </c>
      <c r="E278" s="1" t="s">
        <v>21</v>
      </c>
    </row>
    <row r="279" spans="1:12" x14ac:dyDescent="0.25">
      <c r="A279" s="89" t="s">
        <v>19</v>
      </c>
      <c r="B279" s="105">
        <v>16</v>
      </c>
      <c r="C279" s="106">
        <v>21</v>
      </c>
      <c r="D279" s="106">
        <v>26</v>
      </c>
      <c r="E279" s="106">
        <v>1</v>
      </c>
      <c r="F279" s="106">
        <v>6</v>
      </c>
      <c r="G279" s="106">
        <v>11</v>
      </c>
      <c r="H279" s="106">
        <v>16</v>
      </c>
      <c r="I279" s="106">
        <v>21</v>
      </c>
      <c r="J279" s="106">
        <v>26</v>
      </c>
      <c r="K279" s="80" t="s">
        <v>24</v>
      </c>
    </row>
    <row r="280" spans="1:12" x14ac:dyDescent="0.25">
      <c r="A280" s="130" t="s">
        <v>1</v>
      </c>
      <c r="B280" s="70">
        <v>0</v>
      </c>
      <c r="C280" s="70">
        <v>0</v>
      </c>
      <c r="D280" s="70">
        <v>4</v>
      </c>
      <c r="E280" s="70">
        <v>18</v>
      </c>
      <c r="F280" s="70">
        <v>48</v>
      </c>
      <c r="G280" s="70">
        <v>47</v>
      </c>
      <c r="H280" s="70">
        <v>59</v>
      </c>
      <c r="I280" s="70">
        <v>38</v>
      </c>
      <c r="J280" s="70">
        <v>56</v>
      </c>
      <c r="K280" s="70">
        <v>270</v>
      </c>
    </row>
    <row r="281" spans="1:12" x14ac:dyDescent="0.25">
      <c r="A281" s="74" t="s">
        <v>49</v>
      </c>
      <c r="B281" s="70">
        <v>0</v>
      </c>
      <c r="C281" s="70">
        <v>0</v>
      </c>
      <c r="D281" s="70">
        <v>0</v>
      </c>
      <c r="E281" s="70">
        <v>0</v>
      </c>
      <c r="F281" s="70">
        <v>0</v>
      </c>
      <c r="G281" s="70">
        <v>0</v>
      </c>
      <c r="H281" s="70">
        <v>0</v>
      </c>
      <c r="I281" s="70">
        <v>0</v>
      </c>
      <c r="J281" s="70">
        <v>0</v>
      </c>
      <c r="K281" s="70">
        <v>0</v>
      </c>
    </row>
    <row r="282" spans="1:12" x14ac:dyDescent="0.25">
      <c r="A282" s="74" t="s">
        <v>45</v>
      </c>
      <c r="B282" s="70">
        <v>0</v>
      </c>
      <c r="C282" s="70">
        <v>0</v>
      </c>
      <c r="D282" s="70">
        <v>0</v>
      </c>
      <c r="E282" s="70">
        <v>0</v>
      </c>
      <c r="F282" s="70">
        <v>0</v>
      </c>
      <c r="G282" s="70">
        <v>0</v>
      </c>
      <c r="H282" s="70">
        <v>0</v>
      </c>
      <c r="I282" s="70">
        <v>0</v>
      </c>
      <c r="J282" s="70">
        <v>0</v>
      </c>
      <c r="K282" s="70">
        <v>0</v>
      </c>
    </row>
    <row r="283" spans="1:12" x14ac:dyDescent="0.25">
      <c r="A283" s="74" t="s">
        <v>41</v>
      </c>
      <c r="B283" s="70">
        <v>0</v>
      </c>
      <c r="C283" s="70">
        <v>0</v>
      </c>
      <c r="D283" s="70">
        <v>12</v>
      </c>
      <c r="E283" s="70">
        <v>1</v>
      </c>
      <c r="F283" s="70">
        <v>7</v>
      </c>
      <c r="G283" s="70">
        <v>2</v>
      </c>
      <c r="H283" s="70">
        <v>0</v>
      </c>
      <c r="I283" s="70">
        <v>1</v>
      </c>
      <c r="J283" s="70">
        <v>0</v>
      </c>
      <c r="K283" s="70">
        <v>23</v>
      </c>
    </row>
    <row r="284" spans="1:12" x14ac:dyDescent="0.25">
      <c r="A284" s="74" t="s">
        <v>2</v>
      </c>
      <c r="B284" s="70">
        <v>12</v>
      </c>
      <c r="C284" s="70">
        <v>13</v>
      </c>
      <c r="D284" s="70">
        <v>19</v>
      </c>
      <c r="E284" s="70">
        <v>26</v>
      </c>
      <c r="F284" s="70">
        <v>24</v>
      </c>
      <c r="G284" s="70">
        <v>7</v>
      </c>
      <c r="H284" s="70">
        <v>4</v>
      </c>
      <c r="I284" s="70">
        <v>2</v>
      </c>
      <c r="J284" s="70">
        <v>0</v>
      </c>
      <c r="K284" s="70">
        <v>107</v>
      </c>
    </row>
    <row r="285" spans="1:12" x14ac:dyDescent="0.25">
      <c r="A285" s="74" t="s">
        <v>43</v>
      </c>
      <c r="B285" s="70">
        <v>0</v>
      </c>
      <c r="C285" s="70">
        <v>2</v>
      </c>
      <c r="D285" s="70">
        <v>0</v>
      </c>
      <c r="E285" s="70">
        <v>4</v>
      </c>
      <c r="F285" s="70">
        <v>3</v>
      </c>
      <c r="G285" s="70">
        <v>3</v>
      </c>
      <c r="H285" s="70">
        <v>3</v>
      </c>
      <c r="I285" s="70">
        <v>0</v>
      </c>
      <c r="J285" s="70">
        <v>0</v>
      </c>
      <c r="K285" s="70">
        <v>15</v>
      </c>
    </row>
    <row r="286" spans="1:12" x14ac:dyDescent="0.25">
      <c r="A286" s="74" t="s">
        <v>3</v>
      </c>
      <c r="B286" s="70">
        <v>1</v>
      </c>
      <c r="C286" s="70">
        <v>5</v>
      </c>
      <c r="D286" s="70">
        <v>6</v>
      </c>
      <c r="E286" s="70">
        <v>13</v>
      </c>
      <c r="F286" s="70">
        <v>5</v>
      </c>
      <c r="G286" s="70">
        <v>11</v>
      </c>
      <c r="H286" s="70">
        <v>0</v>
      </c>
      <c r="I286" s="70">
        <v>2</v>
      </c>
      <c r="J286" s="70">
        <v>1</v>
      </c>
      <c r="K286" s="70">
        <v>44</v>
      </c>
    </row>
    <row r="287" spans="1:12" x14ac:dyDescent="0.25">
      <c r="A287" s="74" t="s">
        <v>4</v>
      </c>
      <c r="B287" s="70">
        <v>0</v>
      </c>
      <c r="C287" s="70">
        <v>0</v>
      </c>
      <c r="D287" s="70">
        <v>1</v>
      </c>
      <c r="E287" s="70">
        <v>0</v>
      </c>
      <c r="F287" s="70">
        <v>0</v>
      </c>
      <c r="G287" s="70">
        <v>0</v>
      </c>
      <c r="H287" s="70">
        <v>0</v>
      </c>
      <c r="I287" s="70">
        <v>0</v>
      </c>
      <c r="J287" s="70">
        <v>0</v>
      </c>
      <c r="K287" s="70">
        <v>1</v>
      </c>
    </row>
    <row r="288" spans="1:12" x14ac:dyDescent="0.25">
      <c r="A288" s="74" t="s">
        <v>48</v>
      </c>
      <c r="B288" s="70">
        <v>0</v>
      </c>
      <c r="C288" s="70">
        <v>0</v>
      </c>
      <c r="D288" s="70">
        <v>0</v>
      </c>
      <c r="E288" s="70">
        <v>0</v>
      </c>
      <c r="F288" s="70">
        <v>0</v>
      </c>
      <c r="G288" s="70">
        <v>0</v>
      </c>
      <c r="H288" s="70">
        <v>0</v>
      </c>
      <c r="I288" s="70">
        <v>0</v>
      </c>
      <c r="J288" s="70">
        <v>0</v>
      </c>
      <c r="K288" s="70">
        <v>0</v>
      </c>
    </row>
    <row r="289" spans="1:11" x14ac:dyDescent="0.25">
      <c r="A289" s="74" t="s">
        <v>6</v>
      </c>
      <c r="B289" s="70">
        <v>0</v>
      </c>
      <c r="C289" s="70">
        <v>0</v>
      </c>
      <c r="D289" s="70">
        <v>0</v>
      </c>
      <c r="E289" s="70">
        <v>0</v>
      </c>
      <c r="F289" s="70">
        <v>0</v>
      </c>
      <c r="G289" s="70">
        <v>0</v>
      </c>
      <c r="H289" s="70">
        <v>0</v>
      </c>
      <c r="I289" s="70">
        <v>0</v>
      </c>
      <c r="J289" s="70">
        <v>1</v>
      </c>
      <c r="K289" s="70">
        <v>1</v>
      </c>
    </row>
    <row r="290" spans="1:11" x14ac:dyDescent="0.25">
      <c r="A290" s="74" t="s">
        <v>7</v>
      </c>
      <c r="B290" s="70">
        <v>0</v>
      </c>
      <c r="C290" s="70">
        <v>0</v>
      </c>
      <c r="D290" s="70">
        <v>0</v>
      </c>
      <c r="E290" s="70">
        <v>0</v>
      </c>
      <c r="F290" s="70">
        <v>0</v>
      </c>
      <c r="G290" s="70">
        <v>4</v>
      </c>
      <c r="H290" s="70">
        <v>17</v>
      </c>
      <c r="I290" s="70">
        <v>20</v>
      </c>
      <c r="J290" s="70">
        <v>2</v>
      </c>
      <c r="K290" s="70">
        <v>43</v>
      </c>
    </row>
    <row r="291" spans="1:11" x14ac:dyDescent="0.25">
      <c r="A291" s="74" t="s">
        <v>81</v>
      </c>
      <c r="B291" s="70">
        <v>0</v>
      </c>
      <c r="C291" s="70">
        <v>0</v>
      </c>
      <c r="D291" s="70">
        <v>0</v>
      </c>
      <c r="E291" s="70">
        <v>0</v>
      </c>
      <c r="F291" s="70">
        <v>0</v>
      </c>
      <c r="G291" s="70">
        <v>0</v>
      </c>
      <c r="H291" s="70">
        <v>0</v>
      </c>
      <c r="I291" s="70">
        <v>0</v>
      </c>
      <c r="J291" s="70">
        <v>0</v>
      </c>
      <c r="K291" s="70">
        <v>0</v>
      </c>
    </row>
    <row r="292" spans="1:11" x14ac:dyDescent="0.25">
      <c r="A292" s="74" t="s">
        <v>50</v>
      </c>
      <c r="B292" s="70">
        <v>0</v>
      </c>
      <c r="C292" s="70">
        <v>0</v>
      </c>
      <c r="D292" s="70">
        <v>0</v>
      </c>
      <c r="E292" s="70">
        <v>0</v>
      </c>
      <c r="F292" s="70">
        <v>1</v>
      </c>
      <c r="G292" s="70">
        <v>0</v>
      </c>
      <c r="H292" s="70">
        <v>0</v>
      </c>
      <c r="I292" s="70">
        <v>0</v>
      </c>
      <c r="J292" s="70">
        <v>0</v>
      </c>
      <c r="K292" s="70">
        <v>1</v>
      </c>
    </row>
    <row r="293" spans="1:11" x14ac:dyDescent="0.25">
      <c r="A293" s="74" t="s">
        <v>51</v>
      </c>
      <c r="B293" s="70">
        <v>0</v>
      </c>
      <c r="C293" s="70">
        <v>0</v>
      </c>
      <c r="D293" s="70">
        <v>0</v>
      </c>
      <c r="E293" s="70">
        <v>0</v>
      </c>
      <c r="F293" s="70">
        <v>0</v>
      </c>
      <c r="G293" s="70">
        <v>0</v>
      </c>
      <c r="H293" s="70">
        <v>0</v>
      </c>
      <c r="I293" s="70">
        <v>0</v>
      </c>
      <c r="J293" s="70">
        <v>0</v>
      </c>
      <c r="K293" s="70">
        <v>0</v>
      </c>
    </row>
    <row r="294" spans="1:11" x14ac:dyDescent="0.25">
      <c r="A294" s="74" t="s">
        <v>42</v>
      </c>
      <c r="B294" s="70">
        <v>0</v>
      </c>
      <c r="C294" s="70">
        <v>0</v>
      </c>
      <c r="D294" s="70">
        <v>0</v>
      </c>
      <c r="E294" s="70">
        <v>0</v>
      </c>
      <c r="F294" s="70">
        <v>1</v>
      </c>
      <c r="G294" s="70">
        <v>1</v>
      </c>
      <c r="H294" s="70">
        <v>0</v>
      </c>
      <c r="I294" s="70">
        <v>0</v>
      </c>
      <c r="J294" s="70">
        <v>3</v>
      </c>
      <c r="K294" s="70">
        <v>5</v>
      </c>
    </row>
    <row r="295" spans="1:11" x14ac:dyDescent="0.25">
      <c r="A295" s="74" t="s">
        <v>8</v>
      </c>
      <c r="B295" s="70">
        <v>0</v>
      </c>
      <c r="C295" s="70">
        <v>0</v>
      </c>
      <c r="D295" s="70">
        <v>0</v>
      </c>
      <c r="E295" s="70">
        <v>0</v>
      </c>
      <c r="F295" s="70">
        <v>20</v>
      </c>
      <c r="G295" s="70">
        <v>1</v>
      </c>
      <c r="H295" s="70">
        <v>30</v>
      </c>
      <c r="I295" s="70">
        <v>0</v>
      </c>
      <c r="J295" s="70">
        <v>7</v>
      </c>
      <c r="K295" s="70">
        <v>58</v>
      </c>
    </row>
    <row r="296" spans="1:11" x14ac:dyDescent="0.25">
      <c r="A296" s="74" t="s">
        <v>9</v>
      </c>
      <c r="B296" s="70">
        <v>0</v>
      </c>
      <c r="C296" s="70">
        <v>12</v>
      </c>
      <c r="D296" s="70">
        <v>232</v>
      </c>
      <c r="E296" s="70">
        <v>110</v>
      </c>
      <c r="F296" s="70">
        <v>588</v>
      </c>
      <c r="G296" s="70">
        <v>265</v>
      </c>
      <c r="H296" s="70">
        <v>73</v>
      </c>
      <c r="I296" s="70">
        <v>55</v>
      </c>
      <c r="J296" s="70">
        <v>0</v>
      </c>
      <c r="K296" s="70">
        <v>1335</v>
      </c>
    </row>
    <row r="297" spans="1:11" x14ac:dyDescent="0.25">
      <c r="A297" s="74" t="s">
        <v>44</v>
      </c>
      <c r="B297" s="70">
        <v>0</v>
      </c>
      <c r="C297" s="70">
        <v>0</v>
      </c>
      <c r="D297" s="70">
        <v>0</v>
      </c>
      <c r="E297" s="70">
        <v>4</v>
      </c>
      <c r="F297" s="70">
        <v>5</v>
      </c>
      <c r="G297" s="70">
        <v>0</v>
      </c>
      <c r="H297" s="70">
        <v>0</v>
      </c>
      <c r="I297" s="70">
        <v>0</v>
      </c>
      <c r="J297" s="70">
        <v>0</v>
      </c>
      <c r="K297" s="70">
        <v>9</v>
      </c>
    </row>
    <row r="298" spans="1:11" x14ac:dyDescent="0.25">
      <c r="A298" s="74" t="s">
        <v>10</v>
      </c>
      <c r="B298" s="70">
        <v>0</v>
      </c>
      <c r="C298" s="70">
        <v>0</v>
      </c>
      <c r="D298" s="70">
        <v>15</v>
      </c>
      <c r="E298" s="70">
        <v>17</v>
      </c>
      <c r="F298" s="70">
        <v>15</v>
      </c>
      <c r="G298" s="70">
        <v>5</v>
      </c>
      <c r="H298" s="70">
        <v>3</v>
      </c>
      <c r="I298" s="70">
        <v>0</v>
      </c>
      <c r="J298" s="70">
        <v>0</v>
      </c>
      <c r="K298" s="70">
        <v>55</v>
      </c>
    </row>
    <row r="299" spans="1:11" x14ac:dyDescent="0.25">
      <c r="A299" s="74" t="s">
        <v>11</v>
      </c>
      <c r="B299" s="70">
        <v>0</v>
      </c>
      <c r="C299" s="70">
        <v>0</v>
      </c>
      <c r="D299" s="70">
        <v>72</v>
      </c>
      <c r="E299" s="70">
        <v>439</v>
      </c>
      <c r="F299" s="70">
        <v>420</v>
      </c>
      <c r="G299" s="70">
        <v>203</v>
      </c>
      <c r="H299" s="70">
        <v>131</v>
      </c>
      <c r="I299" s="70">
        <v>125</v>
      </c>
      <c r="J299" s="70">
        <v>13</v>
      </c>
      <c r="K299" s="70">
        <v>1403</v>
      </c>
    </row>
    <row r="300" spans="1:11" x14ac:dyDescent="0.25">
      <c r="A300" s="74" t="s">
        <v>12</v>
      </c>
      <c r="B300" s="70">
        <v>0</v>
      </c>
      <c r="C300" s="70">
        <v>0</v>
      </c>
      <c r="D300" s="70">
        <v>16</v>
      </c>
      <c r="E300" s="70">
        <v>164</v>
      </c>
      <c r="F300" s="70">
        <v>20</v>
      </c>
      <c r="G300" s="70">
        <v>35</v>
      </c>
      <c r="H300" s="70">
        <v>8</v>
      </c>
      <c r="I300" s="70">
        <v>2</v>
      </c>
      <c r="J300" s="70">
        <v>0</v>
      </c>
      <c r="K300" s="70">
        <v>245</v>
      </c>
    </row>
    <row r="301" spans="1:11" x14ac:dyDescent="0.25">
      <c r="A301" s="74" t="s">
        <v>32</v>
      </c>
      <c r="B301" s="70">
        <v>0</v>
      </c>
      <c r="C301" s="70">
        <v>0</v>
      </c>
      <c r="D301" s="70">
        <v>0</v>
      </c>
      <c r="E301" s="70">
        <v>0</v>
      </c>
      <c r="F301" s="70">
        <v>0</v>
      </c>
      <c r="G301" s="70">
        <v>0</v>
      </c>
      <c r="H301" s="70">
        <v>0</v>
      </c>
      <c r="I301" s="70">
        <v>1</v>
      </c>
      <c r="J301" s="70">
        <v>2</v>
      </c>
      <c r="K301" s="70">
        <v>3</v>
      </c>
    </row>
    <row r="302" spans="1:11" x14ac:dyDescent="0.25">
      <c r="A302" s="74" t="s">
        <v>18</v>
      </c>
      <c r="B302" s="70">
        <v>0</v>
      </c>
      <c r="C302" s="70">
        <v>0</v>
      </c>
      <c r="D302" s="70">
        <v>0</v>
      </c>
      <c r="E302" s="70">
        <v>30</v>
      </c>
      <c r="F302" s="70">
        <v>6170</v>
      </c>
      <c r="G302" s="70">
        <v>54</v>
      </c>
      <c r="H302" s="70">
        <v>1</v>
      </c>
      <c r="I302" s="70">
        <v>4</v>
      </c>
      <c r="J302" s="70">
        <v>10</v>
      </c>
      <c r="K302" s="70">
        <v>6269</v>
      </c>
    </row>
    <row r="303" spans="1:11" x14ac:dyDescent="0.25">
      <c r="A303" s="74" t="s">
        <v>46</v>
      </c>
      <c r="B303" s="70">
        <v>0</v>
      </c>
      <c r="C303" s="70">
        <v>0</v>
      </c>
      <c r="D303" s="70">
        <v>0</v>
      </c>
      <c r="E303" s="70">
        <v>0</v>
      </c>
      <c r="F303" s="70">
        <v>0</v>
      </c>
      <c r="G303" s="70">
        <v>0</v>
      </c>
      <c r="H303" s="70">
        <v>0</v>
      </c>
      <c r="I303" s="70">
        <v>0</v>
      </c>
      <c r="J303" s="70">
        <v>0</v>
      </c>
      <c r="K303" s="70">
        <v>0</v>
      </c>
    </row>
    <row r="304" spans="1:11" x14ac:dyDescent="0.25">
      <c r="A304" s="74" t="s">
        <v>13</v>
      </c>
      <c r="B304" s="70">
        <v>0</v>
      </c>
      <c r="C304" s="70">
        <v>0</v>
      </c>
      <c r="D304" s="70">
        <v>0</v>
      </c>
      <c r="E304" s="70">
        <v>0</v>
      </c>
      <c r="F304" s="70">
        <v>0</v>
      </c>
      <c r="G304" s="70">
        <v>0</v>
      </c>
      <c r="H304" s="70">
        <v>0</v>
      </c>
      <c r="I304" s="70">
        <v>0</v>
      </c>
      <c r="J304" s="70">
        <v>0</v>
      </c>
      <c r="K304" s="70">
        <v>0</v>
      </c>
    </row>
    <row r="305" spans="1:12" x14ac:dyDescent="0.25">
      <c r="A305" s="74" t="s">
        <v>14</v>
      </c>
      <c r="B305" s="70">
        <v>0</v>
      </c>
      <c r="C305" s="70">
        <v>0</v>
      </c>
      <c r="D305" s="70">
        <v>107</v>
      </c>
      <c r="E305" s="70">
        <v>30</v>
      </c>
      <c r="F305" s="70">
        <v>306</v>
      </c>
      <c r="G305" s="70">
        <v>7</v>
      </c>
      <c r="H305" s="70">
        <v>4</v>
      </c>
      <c r="I305" s="70">
        <v>54</v>
      </c>
      <c r="J305" s="70">
        <v>0</v>
      </c>
      <c r="K305" s="70">
        <v>508</v>
      </c>
    </row>
    <row r="306" spans="1:12" x14ac:dyDescent="0.25">
      <c r="A306" s="74" t="s">
        <v>40</v>
      </c>
      <c r="B306" s="70">
        <v>1</v>
      </c>
      <c r="C306" s="70">
        <v>2</v>
      </c>
      <c r="D306" s="70">
        <v>0</v>
      </c>
      <c r="E306" s="70">
        <v>0</v>
      </c>
      <c r="F306" s="70">
        <v>1</v>
      </c>
      <c r="G306" s="70">
        <v>0</v>
      </c>
      <c r="H306" s="70">
        <v>0</v>
      </c>
      <c r="I306" s="70">
        <v>0</v>
      </c>
      <c r="J306" s="70">
        <v>0</v>
      </c>
      <c r="K306" s="70">
        <v>4</v>
      </c>
    </row>
    <row r="307" spans="1:12" x14ac:dyDescent="0.25">
      <c r="A307" s="74" t="s">
        <v>52</v>
      </c>
      <c r="B307" s="70">
        <v>0</v>
      </c>
      <c r="C307" s="70">
        <v>0</v>
      </c>
      <c r="D307" s="70">
        <v>0</v>
      </c>
      <c r="E307" s="70">
        <v>1</v>
      </c>
      <c r="F307" s="70">
        <v>0</v>
      </c>
      <c r="G307" s="70">
        <v>0</v>
      </c>
      <c r="H307" s="70">
        <v>0</v>
      </c>
      <c r="I307" s="70">
        <v>0</v>
      </c>
      <c r="J307" s="70">
        <v>0</v>
      </c>
      <c r="K307" s="70">
        <v>1</v>
      </c>
    </row>
    <row r="308" spans="1:12" x14ac:dyDescent="0.25">
      <c r="A308" s="74" t="s">
        <v>53</v>
      </c>
      <c r="B308" s="70">
        <v>0</v>
      </c>
      <c r="C308" s="70">
        <v>0</v>
      </c>
      <c r="D308" s="70">
        <v>0</v>
      </c>
      <c r="E308" s="70">
        <v>0</v>
      </c>
      <c r="F308" s="70">
        <v>0</v>
      </c>
      <c r="G308" s="70">
        <v>0</v>
      </c>
      <c r="H308" s="70">
        <v>0</v>
      </c>
      <c r="I308" s="70">
        <v>0</v>
      </c>
      <c r="J308" s="70">
        <v>0</v>
      </c>
      <c r="K308" s="70">
        <v>0</v>
      </c>
    </row>
    <row r="309" spans="1:12" x14ac:dyDescent="0.25">
      <c r="A309" s="74" t="s">
        <v>15</v>
      </c>
      <c r="B309" s="70">
        <v>0</v>
      </c>
      <c r="C309" s="70">
        <v>0</v>
      </c>
      <c r="D309" s="70">
        <v>2</v>
      </c>
      <c r="E309" s="70">
        <v>2</v>
      </c>
      <c r="F309" s="70">
        <v>11</v>
      </c>
      <c r="G309" s="70">
        <v>0</v>
      </c>
      <c r="H309" s="70">
        <v>4</v>
      </c>
      <c r="I309" s="70">
        <v>1</v>
      </c>
      <c r="J309" s="70">
        <v>0</v>
      </c>
      <c r="K309" s="70">
        <v>20</v>
      </c>
    </row>
    <row r="310" spans="1:12" x14ac:dyDescent="0.25">
      <c r="A310" s="74" t="s">
        <v>54</v>
      </c>
      <c r="B310" s="70">
        <v>0</v>
      </c>
      <c r="C310" s="70">
        <v>0</v>
      </c>
      <c r="D310" s="70">
        <v>0</v>
      </c>
      <c r="E310" s="70">
        <v>0</v>
      </c>
      <c r="F310" s="70">
        <v>0</v>
      </c>
      <c r="G310" s="70">
        <v>0</v>
      </c>
      <c r="H310" s="70">
        <v>1</v>
      </c>
      <c r="I310" s="70">
        <v>0</v>
      </c>
      <c r="J310" s="70">
        <v>0</v>
      </c>
      <c r="K310" s="70">
        <v>1</v>
      </c>
    </row>
    <row r="311" spans="1:12" x14ac:dyDescent="0.25">
      <c r="A311" s="74" t="s">
        <v>47</v>
      </c>
      <c r="B311" s="70">
        <v>0</v>
      </c>
      <c r="C311" s="70">
        <v>0</v>
      </c>
      <c r="D311" s="70">
        <v>1</v>
      </c>
      <c r="E311" s="70">
        <v>3</v>
      </c>
      <c r="F311" s="70">
        <v>11</v>
      </c>
      <c r="G311" s="70">
        <v>0</v>
      </c>
      <c r="H311" s="70">
        <v>2</v>
      </c>
      <c r="I311" s="70">
        <v>0</v>
      </c>
      <c r="J311" s="70">
        <v>0</v>
      </c>
      <c r="K311" s="70">
        <v>17</v>
      </c>
    </row>
    <row r="312" spans="1:12" x14ac:dyDescent="0.25">
      <c r="A312" s="74" t="s">
        <v>16</v>
      </c>
      <c r="B312" s="70">
        <v>0</v>
      </c>
      <c r="C312" s="70">
        <v>0</v>
      </c>
      <c r="D312" s="70">
        <v>0</v>
      </c>
      <c r="E312" s="70">
        <v>0</v>
      </c>
      <c r="F312" s="70">
        <v>0</v>
      </c>
      <c r="G312" s="70">
        <v>0</v>
      </c>
      <c r="H312" s="70">
        <v>0</v>
      </c>
      <c r="I312" s="70">
        <v>0</v>
      </c>
      <c r="J312" s="70">
        <v>0</v>
      </c>
      <c r="K312" s="70">
        <v>0</v>
      </c>
    </row>
    <row r="313" spans="1:12" x14ac:dyDescent="0.25">
      <c r="A313" s="74" t="s">
        <v>55</v>
      </c>
      <c r="B313" s="70">
        <v>0</v>
      </c>
      <c r="C313" s="70">
        <v>0</v>
      </c>
      <c r="D313" s="70">
        <v>0</v>
      </c>
      <c r="E313" s="70">
        <v>0</v>
      </c>
      <c r="F313" s="70">
        <v>0</v>
      </c>
      <c r="G313" s="70">
        <v>0</v>
      </c>
      <c r="H313" s="70">
        <v>0</v>
      </c>
      <c r="I313" s="70">
        <v>0</v>
      </c>
      <c r="J313" s="70">
        <v>0</v>
      </c>
      <c r="K313" s="70">
        <v>0</v>
      </c>
    </row>
    <row r="314" spans="1:12" x14ac:dyDescent="0.25">
      <c r="A314" s="27" t="s">
        <v>17</v>
      </c>
      <c r="B314" s="81">
        <v>0</v>
      </c>
      <c r="C314" s="81">
        <v>0</v>
      </c>
      <c r="D314" s="81">
        <v>0</v>
      </c>
      <c r="E314" s="81">
        <v>0</v>
      </c>
      <c r="F314" s="81">
        <v>0</v>
      </c>
      <c r="G314" s="81">
        <v>37</v>
      </c>
      <c r="H314" s="81">
        <v>1</v>
      </c>
      <c r="I314" s="81">
        <v>1</v>
      </c>
      <c r="J314" s="81">
        <v>0</v>
      </c>
      <c r="K314" s="81">
        <v>39</v>
      </c>
    </row>
    <row r="315" spans="1:12" x14ac:dyDescent="0.25">
      <c r="A315" s="74" t="s">
        <v>24</v>
      </c>
      <c r="B315" s="70">
        <v>14</v>
      </c>
      <c r="C315" s="70">
        <v>34</v>
      </c>
      <c r="D315" s="70">
        <v>487</v>
      </c>
      <c r="E315" s="70">
        <v>862</v>
      </c>
      <c r="F315" s="70">
        <v>7656</v>
      </c>
      <c r="G315" s="70">
        <v>682</v>
      </c>
      <c r="H315" s="70">
        <v>341</v>
      </c>
      <c r="I315" s="70">
        <v>306</v>
      </c>
      <c r="J315" s="70">
        <v>95</v>
      </c>
      <c r="K315" s="70">
        <v>10477</v>
      </c>
      <c r="L315" s="11"/>
    </row>
    <row r="318" spans="1:12" x14ac:dyDescent="0.25">
      <c r="A318" s="141" t="s">
        <v>174</v>
      </c>
      <c r="B318" s="1" t="s">
        <v>20</v>
      </c>
      <c r="C318" s="1"/>
      <c r="D318" s="1"/>
      <c r="E318" s="1"/>
      <c r="F318" s="1" t="s">
        <v>21</v>
      </c>
      <c r="G318" s="1"/>
      <c r="H318" s="1"/>
      <c r="I318" s="1"/>
      <c r="J318" s="1"/>
    </row>
    <row r="319" spans="1:12" x14ac:dyDescent="0.25">
      <c r="A319" s="89" t="s">
        <v>19</v>
      </c>
      <c r="B319" s="106">
        <v>13</v>
      </c>
      <c r="C319" s="106">
        <v>18</v>
      </c>
      <c r="D319" s="106">
        <v>23</v>
      </c>
      <c r="E319" s="106">
        <v>28</v>
      </c>
      <c r="F319" s="106">
        <v>3</v>
      </c>
      <c r="G319" s="106">
        <v>8</v>
      </c>
      <c r="H319" s="106">
        <v>13</v>
      </c>
      <c r="I319" s="106">
        <v>18</v>
      </c>
      <c r="J319" s="106">
        <v>23</v>
      </c>
      <c r="K319" s="80" t="s">
        <v>24</v>
      </c>
    </row>
    <row r="320" spans="1:12" x14ac:dyDescent="0.25">
      <c r="A320" s="74" t="s">
        <v>1</v>
      </c>
      <c r="B320" s="70">
        <v>0</v>
      </c>
      <c r="C320" s="70">
        <v>0</v>
      </c>
      <c r="D320" s="70">
        <v>3</v>
      </c>
      <c r="E320" s="70">
        <v>10</v>
      </c>
      <c r="F320" s="70">
        <v>30</v>
      </c>
      <c r="G320" s="70">
        <v>52</v>
      </c>
      <c r="H320" s="70">
        <v>54</v>
      </c>
      <c r="I320" s="70">
        <v>55</v>
      </c>
      <c r="J320" s="70">
        <v>42</v>
      </c>
      <c r="K320" s="70">
        <v>246</v>
      </c>
    </row>
    <row r="321" spans="1:11" x14ac:dyDescent="0.25">
      <c r="A321" s="74" t="s">
        <v>49</v>
      </c>
      <c r="B321" s="70">
        <v>0</v>
      </c>
      <c r="C321" s="70">
        <v>0</v>
      </c>
      <c r="D321" s="70">
        <v>0</v>
      </c>
      <c r="E321" s="70">
        <v>0</v>
      </c>
      <c r="F321" s="70">
        <v>0</v>
      </c>
      <c r="G321" s="70">
        <v>0</v>
      </c>
      <c r="H321" s="70">
        <v>0</v>
      </c>
      <c r="I321" s="70">
        <v>0</v>
      </c>
      <c r="J321" s="70">
        <v>0</v>
      </c>
      <c r="K321" s="70">
        <v>0</v>
      </c>
    </row>
    <row r="322" spans="1:11" x14ac:dyDescent="0.25">
      <c r="A322" s="74" t="s">
        <v>45</v>
      </c>
      <c r="B322" s="70">
        <v>0</v>
      </c>
      <c r="C322" s="70">
        <v>0</v>
      </c>
      <c r="D322" s="70">
        <v>0</v>
      </c>
      <c r="E322" s="70">
        <v>0</v>
      </c>
      <c r="F322" s="70">
        <v>0</v>
      </c>
      <c r="G322" s="70">
        <v>0</v>
      </c>
      <c r="H322" s="70">
        <v>0</v>
      </c>
      <c r="I322" s="70">
        <v>0</v>
      </c>
      <c r="J322" s="70">
        <v>0</v>
      </c>
      <c r="K322" s="70">
        <v>0</v>
      </c>
    </row>
    <row r="323" spans="1:11" x14ac:dyDescent="0.25">
      <c r="A323" s="74" t="s">
        <v>41</v>
      </c>
      <c r="B323" s="70">
        <v>0</v>
      </c>
      <c r="C323" s="70">
        <v>0</v>
      </c>
      <c r="D323" s="70">
        <v>1</v>
      </c>
      <c r="E323" s="70">
        <v>2</v>
      </c>
      <c r="F323" s="70">
        <v>4</v>
      </c>
      <c r="G323" s="70">
        <v>1</v>
      </c>
      <c r="H323" s="70">
        <v>4</v>
      </c>
      <c r="I323" s="70">
        <v>1</v>
      </c>
      <c r="J323" s="70">
        <v>0</v>
      </c>
      <c r="K323" s="70">
        <v>13</v>
      </c>
    </row>
    <row r="324" spans="1:11" x14ac:dyDescent="0.25">
      <c r="A324" s="74" t="s">
        <v>2</v>
      </c>
      <c r="B324" s="70">
        <v>0</v>
      </c>
      <c r="C324" s="70">
        <v>15</v>
      </c>
      <c r="D324" s="70">
        <v>14</v>
      </c>
      <c r="E324" s="70">
        <v>8</v>
      </c>
      <c r="F324" s="70">
        <v>7</v>
      </c>
      <c r="G324" s="70">
        <v>17</v>
      </c>
      <c r="H324" s="70">
        <v>16</v>
      </c>
      <c r="I324" s="70">
        <v>3</v>
      </c>
      <c r="J324" s="70">
        <v>0</v>
      </c>
      <c r="K324" s="70">
        <v>80</v>
      </c>
    </row>
    <row r="325" spans="1:11" x14ac:dyDescent="0.25">
      <c r="A325" s="74" t="s">
        <v>43</v>
      </c>
      <c r="B325" s="70">
        <v>0</v>
      </c>
      <c r="C325" s="70">
        <v>0</v>
      </c>
      <c r="D325" s="70">
        <v>0</v>
      </c>
      <c r="E325" s="70">
        <v>0</v>
      </c>
      <c r="F325" s="70">
        <v>0</v>
      </c>
      <c r="G325" s="70">
        <v>0</v>
      </c>
      <c r="H325" s="70">
        <v>0</v>
      </c>
      <c r="I325" s="70">
        <v>0</v>
      </c>
      <c r="J325" s="70">
        <v>0</v>
      </c>
      <c r="K325" s="70">
        <v>0</v>
      </c>
    </row>
    <row r="326" spans="1:11" x14ac:dyDescent="0.25">
      <c r="A326" s="74" t="s">
        <v>3</v>
      </c>
      <c r="B326" s="70">
        <v>7</v>
      </c>
      <c r="C326" s="70">
        <v>24</v>
      </c>
      <c r="D326" s="70">
        <v>5</v>
      </c>
      <c r="E326" s="70">
        <v>5</v>
      </c>
      <c r="F326" s="70">
        <v>5</v>
      </c>
      <c r="G326" s="70">
        <v>3</v>
      </c>
      <c r="H326" s="70">
        <v>5</v>
      </c>
      <c r="I326" s="70">
        <v>4</v>
      </c>
      <c r="J326" s="70">
        <v>0</v>
      </c>
      <c r="K326" s="70">
        <v>58</v>
      </c>
    </row>
    <row r="327" spans="1:11" x14ac:dyDescent="0.25">
      <c r="A327" s="74" t="s">
        <v>4</v>
      </c>
      <c r="B327" s="70">
        <v>2</v>
      </c>
      <c r="C327" s="70">
        <v>3</v>
      </c>
      <c r="D327" s="70">
        <v>0</v>
      </c>
      <c r="E327" s="70">
        <v>0</v>
      </c>
      <c r="F327" s="70">
        <v>0</v>
      </c>
      <c r="G327" s="70">
        <v>0</v>
      </c>
      <c r="H327" s="70">
        <v>0</v>
      </c>
      <c r="I327" s="70">
        <v>0</v>
      </c>
      <c r="J327" s="70">
        <v>0</v>
      </c>
      <c r="K327" s="70">
        <v>5</v>
      </c>
    </row>
    <row r="328" spans="1:11" x14ac:dyDescent="0.25">
      <c r="A328" s="74" t="s">
        <v>48</v>
      </c>
      <c r="B328" s="70">
        <v>2</v>
      </c>
      <c r="C328" s="70">
        <v>13</v>
      </c>
      <c r="D328" s="70">
        <v>0</v>
      </c>
      <c r="E328" s="70">
        <v>0</v>
      </c>
      <c r="F328" s="70">
        <v>0</v>
      </c>
      <c r="G328" s="70">
        <v>0</v>
      </c>
      <c r="H328" s="70">
        <v>0</v>
      </c>
      <c r="I328" s="70">
        <v>0</v>
      </c>
      <c r="J328" s="70">
        <v>0</v>
      </c>
      <c r="K328" s="70">
        <v>15</v>
      </c>
    </row>
    <row r="329" spans="1:11" x14ac:dyDescent="0.25">
      <c r="A329" s="74" t="s">
        <v>6</v>
      </c>
      <c r="B329" s="70">
        <v>0</v>
      </c>
      <c r="C329" s="70">
        <v>0</v>
      </c>
      <c r="D329" s="70">
        <v>0</v>
      </c>
      <c r="E329" s="70">
        <v>0</v>
      </c>
      <c r="F329" s="70">
        <v>0</v>
      </c>
      <c r="G329" s="70">
        <v>0</v>
      </c>
      <c r="H329" s="70">
        <v>0</v>
      </c>
      <c r="I329" s="70">
        <v>0</v>
      </c>
      <c r="J329" s="70">
        <v>0</v>
      </c>
      <c r="K329" s="70">
        <v>0</v>
      </c>
    </row>
    <row r="330" spans="1:11" x14ac:dyDescent="0.25">
      <c r="A330" s="74" t="s">
        <v>7</v>
      </c>
      <c r="B330" s="70">
        <v>0</v>
      </c>
      <c r="C330" s="70">
        <v>0</v>
      </c>
      <c r="D330" s="70">
        <v>0</v>
      </c>
      <c r="E330" s="70">
        <v>0</v>
      </c>
      <c r="F330" s="70">
        <v>41</v>
      </c>
      <c r="G330" s="70">
        <v>0</v>
      </c>
      <c r="H330" s="70">
        <v>10</v>
      </c>
      <c r="I330" s="70">
        <v>0</v>
      </c>
      <c r="J330" s="70">
        <v>0</v>
      </c>
      <c r="K330" s="70">
        <v>51</v>
      </c>
    </row>
    <row r="331" spans="1:11" x14ac:dyDescent="0.25">
      <c r="A331" s="74" t="s">
        <v>81</v>
      </c>
      <c r="B331" s="70">
        <v>0</v>
      </c>
      <c r="C331" s="70">
        <v>0</v>
      </c>
      <c r="D331" s="70">
        <v>0</v>
      </c>
      <c r="E331" s="70">
        <v>0</v>
      </c>
      <c r="F331" s="70">
        <v>0</v>
      </c>
      <c r="G331" s="70">
        <v>0</v>
      </c>
      <c r="H331" s="70">
        <v>0</v>
      </c>
      <c r="I331" s="70">
        <v>0</v>
      </c>
      <c r="J331" s="70">
        <v>0</v>
      </c>
      <c r="K331" s="70">
        <v>0</v>
      </c>
    </row>
    <row r="332" spans="1:11" x14ac:dyDescent="0.25">
      <c r="A332" s="74" t="s">
        <v>50</v>
      </c>
      <c r="B332" s="70">
        <v>0</v>
      </c>
      <c r="C332" s="70">
        <v>0</v>
      </c>
      <c r="D332" s="70">
        <v>0</v>
      </c>
      <c r="E332" s="70">
        <v>0</v>
      </c>
      <c r="F332" s="70">
        <v>1</v>
      </c>
      <c r="G332" s="70">
        <v>0</v>
      </c>
      <c r="H332" s="70">
        <v>0</v>
      </c>
      <c r="I332" s="70">
        <v>0</v>
      </c>
      <c r="J332" s="70">
        <v>0</v>
      </c>
      <c r="K332" s="70">
        <v>1</v>
      </c>
    </row>
    <row r="333" spans="1:11" x14ac:dyDescent="0.25">
      <c r="A333" s="74" t="s">
        <v>51</v>
      </c>
      <c r="B333" s="70">
        <v>0</v>
      </c>
      <c r="C333" s="70">
        <v>0</v>
      </c>
      <c r="D333" s="70">
        <v>0</v>
      </c>
      <c r="E333" s="70">
        <v>0</v>
      </c>
      <c r="F333" s="70">
        <v>0</v>
      </c>
      <c r="G333" s="70">
        <v>0</v>
      </c>
      <c r="H333" s="70">
        <v>1</v>
      </c>
      <c r="I333" s="70">
        <v>0</v>
      </c>
      <c r="J333" s="70">
        <v>0</v>
      </c>
      <c r="K333" s="70">
        <v>1</v>
      </c>
    </row>
    <row r="334" spans="1:11" x14ac:dyDescent="0.25">
      <c r="A334" s="74" t="s">
        <v>42</v>
      </c>
      <c r="B334" s="70">
        <v>0</v>
      </c>
      <c r="C334" s="70">
        <v>0</v>
      </c>
      <c r="D334" s="70">
        <v>0</v>
      </c>
      <c r="E334" s="70">
        <v>1</v>
      </c>
      <c r="F334" s="70">
        <v>3</v>
      </c>
      <c r="G334" s="70">
        <v>0</v>
      </c>
      <c r="H334" s="70">
        <v>6</v>
      </c>
      <c r="I334" s="70">
        <v>0</v>
      </c>
      <c r="J334" s="70">
        <v>1</v>
      </c>
      <c r="K334" s="70">
        <v>11</v>
      </c>
    </row>
    <row r="335" spans="1:11" x14ac:dyDescent="0.25">
      <c r="A335" s="74" t="s">
        <v>8</v>
      </c>
      <c r="B335" s="70">
        <v>0</v>
      </c>
      <c r="C335" s="70">
        <v>0</v>
      </c>
      <c r="D335" s="70">
        <v>0</v>
      </c>
      <c r="E335" s="70">
        <v>0</v>
      </c>
      <c r="F335" s="70">
        <v>4</v>
      </c>
      <c r="G335" s="70">
        <v>22</v>
      </c>
      <c r="H335" s="70">
        <v>14</v>
      </c>
      <c r="I335" s="70">
        <v>18</v>
      </c>
      <c r="J335" s="70">
        <v>0</v>
      </c>
      <c r="K335" s="70">
        <v>58</v>
      </c>
    </row>
    <row r="336" spans="1:11" x14ac:dyDescent="0.25">
      <c r="A336" s="74" t="s">
        <v>9</v>
      </c>
      <c r="B336" s="70">
        <v>0</v>
      </c>
      <c r="C336" s="70">
        <v>0</v>
      </c>
      <c r="D336" s="70">
        <v>16</v>
      </c>
      <c r="E336" s="70">
        <v>16</v>
      </c>
      <c r="F336" s="70">
        <v>650</v>
      </c>
      <c r="G336" s="70">
        <v>413</v>
      </c>
      <c r="H336" s="70">
        <v>2</v>
      </c>
      <c r="I336" s="70">
        <v>87</v>
      </c>
      <c r="J336" s="70">
        <v>2</v>
      </c>
      <c r="K336" s="70">
        <v>1186</v>
      </c>
    </row>
    <row r="337" spans="1:11" x14ac:dyDescent="0.25">
      <c r="A337" s="74" t="s">
        <v>44</v>
      </c>
      <c r="B337" s="70">
        <v>0</v>
      </c>
      <c r="C337" s="70">
        <v>0</v>
      </c>
      <c r="D337" s="70">
        <v>0</v>
      </c>
      <c r="E337" s="70">
        <v>0</v>
      </c>
      <c r="F337" s="70">
        <v>2</v>
      </c>
      <c r="G337" s="70">
        <v>1</v>
      </c>
      <c r="H337" s="70">
        <v>0</v>
      </c>
      <c r="I337" s="70">
        <v>1</v>
      </c>
      <c r="J337" s="70">
        <v>3</v>
      </c>
      <c r="K337" s="70">
        <v>7</v>
      </c>
    </row>
    <row r="338" spans="1:11" x14ac:dyDescent="0.25">
      <c r="A338" s="74" t="s">
        <v>10</v>
      </c>
      <c r="B338" s="70">
        <v>0</v>
      </c>
      <c r="C338" s="70">
        <v>0</v>
      </c>
      <c r="D338" s="70">
        <v>0</v>
      </c>
      <c r="E338" s="70">
        <v>2</v>
      </c>
      <c r="F338" s="70">
        <v>15</v>
      </c>
      <c r="G338" s="70">
        <v>15</v>
      </c>
      <c r="H338" s="70">
        <v>80</v>
      </c>
      <c r="I338" s="70">
        <v>10</v>
      </c>
      <c r="J338" s="70">
        <v>0</v>
      </c>
      <c r="K338" s="70">
        <v>122</v>
      </c>
    </row>
    <row r="339" spans="1:11" x14ac:dyDescent="0.25">
      <c r="A339" s="74" t="s">
        <v>11</v>
      </c>
      <c r="B339" s="70">
        <v>0</v>
      </c>
      <c r="C339" s="70">
        <v>0</v>
      </c>
      <c r="D339" s="70">
        <v>0</v>
      </c>
      <c r="E339" s="70">
        <v>50</v>
      </c>
      <c r="F339" s="70">
        <v>1611</v>
      </c>
      <c r="G339" s="70">
        <v>2885</v>
      </c>
      <c r="H339" s="70">
        <v>2431</v>
      </c>
      <c r="I339" s="70">
        <v>212</v>
      </c>
      <c r="J339" s="70">
        <v>36</v>
      </c>
      <c r="K339" s="70">
        <v>7225</v>
      </c>
    </row>
    <row r="340" spans="1:11" x14ac:dyDescent="0.25">
      <c r="A340" s="74" t="s">
        <v>12</v>
      </c>
      <c r="B340" s="70">
        <v>0</v>
      </c>
      <c r="C340" s="70">
        <v>0</v>
      </c>
      <c r="D340" s="70">
        <v>0</v>
      </c>
      <c r="E340" s="70">
        <v>3</v>
      </c>
      <c r="F340" s="70">
        <v>25</v>
      </c>
      <c r="G340" s="70">
        <v>49</v>
      </c>
      <c r="H340" s="70">
        <v>24</v>
      </c>
      <c r="I340" s="70">
        <v>1</v>
      </c>
      <c r="J340" s="70">
        <v>0</v>
      </c>
      <c r="K340" s="70">
        <v>102</v>
      </c>
    </row>
    <row r="341" spans="1:11" x14ac:dyDescent="0.25">
      <c r="A341" s="74" t="s">
        <v>32</v>
      </c>
      <c r="B341" s="70">
        <v>0</v>
      </c>
      <c r="C341" s="70">
        <v>0</v>
      </c>
      <c r="D341" s="70">
        <v>0</v>
      </c>
      <c r="E341" s="70">
        <v>0</v>
      </c>
      <c r="F341" s="70">
        <v>5</v>
      </c>
      <c r="G341" s="70">
        <v>0</v>
      </c>
      <c r="H341" s="70">
        <v>0</v>
      </c>
      <c r="I341" s="70">
        <v>5</v>
      </c>
      <c r="J341" s="70">
        <v>0</v>
      </c>
      <c r="K341" s="70">
        <v>10</v>
      </c>
    </row>
    <row r="342" spans="1:11" x14ac:dyDescent="0.25">
      <c r="A342" s="74" t="s">
        <v>18</v>
      </c>
      <c r="B342" s="70">
        <v>0</v>
      </c>
      <c r="C342" s="70">
        <v>0</v>
      </c>
      <c r="D342" s="70">
        <v>0</v>
      </c>
      <c r="E342" s="70">
        <v>0</v>
      </c>
      <c r="F342" s="70">
        <v>40</v>
      </c>
      <c r="G342" s="70">
        <v>150</v>
      </c>
      <c r="H342" s="70">
        <v>140</v>
      </c>
      <c r="I342" s="70">
        <v>30</v>
      </c>
      <c r="J342" s="70">
        <v>0</v>
      </c>
      <c r="K342" s="70">
        <v>360</v>
      </c>
    </row>
    <row r="343" spans="1:11" x14ac:dyDescent="0.25">
      <c r="A343" s="74" t="s">
        <v>46</v>
      </c>
      <c r="B343" s="70">
        <v>0</v>
      </c>
      <c r="C343" s="70">
        <v>0</v>
      </c>
      <c r="D343" s="70">
        <v>0</v>
      </c>
      <c r="E343" s="70">
        <v>0</v>
      </c>
      <c r="F343" s="70">
        <v>0</v>
      </c>
      <c r="G343" s="70">
        <v>0</v>
      </c>
      <c r="H343" s="70">
        <v>0</v>
      </c>
      <c r="I343" s="70">
        <v>0</v>
      </c>
      <c r="J343" s="70">
        <v>0</v>
      </c>
      <c r="K343" s="70">
        <v>0</v>
      </c>
    </row>
    <row r="344" spans="1:11" x14ac:dyDescent="0.25">
      <c r="A344" s="74" t="s">
        <v>13</v>
      </c>
      <c r="B344" s="70">
        <v>0</v>
      </c>
      <c r="C344" s="70">
        <v>0</v>
      </c>
      <c r="D344" s="70">
        <v>0</v>
      </c>
      <c r="E344" s="70">
        <v>0</v>
      </c>
      <c r="F344" s="70">
        <v>0</v>
      </c>
      <c r="G344" s="70">
        <v>6</v>
      </c>
      <c r="H344" s="70">
        <v>0</v>
      </c>
      <c r="I344" s="70">
        <v>0</v>
      </c>
      <c r="J344" s="70">
        <v>9</v>
      </c>
      <c r="K344" s="70">
        <v>15</v>
      </c>
    </row>
    <row r="345" spans="1:11" x14ac:dyDescent="0.25">
      <c r="A345" s="74" t="s">
        <v>14</v>
      </c>
      <c r="B345" s="70">
        <v>0</v>
      </c>
      <c r="C345" s="70">
        <v>0</v>
      </c>
      <c r="D345" s="70">
        <v>0</v>
      </c>
      <c r="E345" s="70">
        <v>9</v>
      </c>
      <c r="F345" s="70">
        <v>173</v>
      </c>
      <c r="G345" s="70">
        <v>263</v>
      </c>
      <c r="H345" s="70">
        <v>126</v>
      </c>
      <c r="I345" s="70">
        <v>19</v>
      </c>
      <c r="J345" s="70">
        <v>0</v>
      </c>
      <c r="K345" s="70">
        <v>590</v>
      </c>
    </row>
    <row r="346" spans="1:11" x14ac:dyDescent="0.25">
      <c r="A346" s="74" t="s">
        <v>40</v>
      </c>
      <c r="B346" s="70">
        <v>32</v>
      </c>
      <c r="C346" s="70">
        <v>10</v>
      </c>
      <c r="D346" s="70">
        <v>0</v>
      </c>
      <c r="E346" s="70">
        <v>5</v>
      </c>
      <c r="F346" s="70">
        <v>0</v>
      </c>
      <c r="G346" s="70">
        <v>0</v>
      </c>
      <c r="H346" s="70">
        <v>0</v>
      </c>
      <c r="I346" s="70">
        <v>0</v>
      </c>
      <c r="J346" s="70">
        <v>0</v>
      </c>
      <c r="K346" s="70">
        <v>47</v>
      </c>
    </row>
    <row r="347" spans="1:11" x14ac:dyDescent="0.25">
      <c r="A347" s="74" t="s">
        <v>52</v>
      </c>
      <c r="B347" s="70">
        <v>0</v>
      </c>
      <c r="C347" s="70">
        <v>0</v>
      </c>
      <c r="D347" s="70">
        <v>0</v>
      </c>
      <c r="E347" s="70">
        <v>0</v>
      </c>
      <c r="F347" s="70">
        <v>0</v>
      </c>
      <c r="G347" s="70">
        <v>0</v>
      </c>
      <c r="H347" s="70">
        <v>0</v>
      </c>
      <c r="I347" s="70">
        <v>0</v>
      </c>
      <c r="J347" s="70">
        <v>0</v>
      </c>
      <c r="K347" s="70">
        <v>0</v>
      </c>
    </row>
    <row r="348" spans="1:11" x14ac:dyDescent="0.25">
      <c r="A348" s="74" t="s">
        <v>53</v>
      </c>
      <c r="B348" s="70">
        <v>0</v>
      </c>
      <c r="C348" s="70">
        <v>0</v>
      </c>
      <c r="D348" s="70">
        <v>0</v>
      </c>
      <c r="E348" s="70">
        <v>0</v>
      </c>
      <c r="F348" s="70">
        <v>0</v>
      </c>
      <c r="G348" s="70">
        <v>0</v>
      </c>
      <c r="H348" s="70">
        <v>0</v>
      </c>
      <c r="I348" s="70">
        <v>0</v>
      </c>
      <c r="J348" s="70">
        <v>0</v>
      </c>
      <c r="K348" s="70">
        <v>0</v>
      </c>
    </row>
    <row r="349" spans="1:11" x14ac:dyDescent="0.25">
      <c r="A349" s="74" t="s">
        <v>15</v>
      </c>
      <c r="B349" s="70">
        <v>0</v>
      </c>
      <c r="C349" s="70">
        <v>0</v>
      </c>
      <c r="D349" s="70">
        <v>1</v>
      </c>
      <c r="E349" s="70">
        <v>0</v>
      </c>
      <c r="F349" s="70">
        <v>7</v>
      </c>
      <c r="G349" s="70">
        <v>30</v>
      </c>
      <c r="H349" s="70">
        <v>11</v>
      </c>
      <c r="I349" s="70">
        <v>0</v>
      </c>
      <c r="J349" s="70">
        <v>8</v>
      </c>
      <c r="K349" s="70">
        <v>57</v>
      </c>
    </row>
    <row r="350" spans="1:11" x14ac:dyDescent="0.25">
      <c r="A350" s="74" t="s">
        <v>54</v>
      </c>
      <c r="B350" s="70">
        <v>0</v>
      </c>
      <c r="C350" s="70">
        <v>0</v>
      </c>
      <c r="D350" s="70">
        <v>0</v>
      </c>
      <c r="E350" s="70">
        <v>0</v>
      </c>
      <c r="F350" s="70">
        <v>1</v>
      </c>
      <c r="G350" s="70">
        <v>36</v>
      </c>
      <c r="H350" s="70">
        <v>0</v>
      </c>
      <c r="I350" s="70">
        <v>0</v>
      </c>
      <c r="J350" s="70">
        <v>0</v>
      </c>
      <c r="K350" s="70">
        <v>37</v>
      </c>
    </row>
    <row r="351" spans="1:11" x14ac:dyDescent="0.25">
      <c r="A351" s="74" t="s">
        <v>47</v>
      </c>
      <c r="B351" s="70">
        <v>0</v>
      </c>
      <c r="C351" s="70">
        <v>0</v>
      </c>
      <c r="D351" s="70">
        <v>0</v>
      </c>
      <c r="E351" s="70">
        <v>0</v>
      </c>
      <c r="F351" s="70">
        <v>1</v>
      </c>
      <c r="G351" s="70">
        <v>0</v>
      </c>
      <c r="H351" s="70">
        <v>5</v>
      </c>
      <c r="I351" s="70">
        <v>3</v>
      </c>
      <c r="J351" s="70">
        <v>5</v>
      </c>
      <c r="K351" s="70">
        <v>14</v>
      </c>
    </row>
    <row r="352" spans="1:11" x14ac:dyDescent="0.25">
      <c r="A352" s="74" t="s">
        <v>16</v>
      </c>
      <c r="B352" s="70">
        <v>0</v>
      </c>
      <c r="C352" s="70">
        <v>0</v>
      </c>
      <c r="D352" s="70">
        <v>0</v>
      </c>
      <c r="E352" s="70">
        <v>0</v>
      </c>
      <c r="F352" s="70">
        <v>0</v>
      </c>
      <c r="G352" s="70">
        <v>0</v>
      </c>
      <c r="H352" s="70">
        <v>0</v>
      </c>
      <c r="I352" s="70">
        <v>0</v>
      </c>
      <c r="J352" s="70">
        <v>0</v>
      </c>
      <c r="K352" s="70">
        <v>0</v>
      </c>
    </row>
    <row r="353" spans="1:12" x14ac:dyDescent="0.25">
      <c r="A353" s="74" t="s">
        <v>55</v>
      </c>
      <c r="B353" s="70">
        <v>0</v>
      </c>
      <c r="C353" s="70">
        <v>0</v>
      </c>
      <c r="D353" s="70">
        <v>0</v>
      </c>
      <c r="E353" s="70">
        <v>0</v>
      </c>
      <c r="F353" s="70">
        <v>0</v>
      </c>
      <c r="G353" s="70">
        <v>0</v>
      </c>
      <c r="H353" s="70">
        <v>0</v>
      </c>
      <c r="I353" s="70">
        <v>0</v>
      </c>
      <c r="J353" s="70">
        <v>0</v>
      </c>
      <c r="K353" s="70">
        <v>0</v>
      </c>
    </row>
    <row r="354" spans="1:12" x14ac:dyDescent="0.25">
      <c r="A354" s="74" t="s">
        <v>17</v>
      </c>
      <c r="B354" s="70">
        <v>0</v>
      </c>
      <c r="C354" s="70">
        <v>0</v>
      </c>
      <c r="D354" s="70">
        <v>0</v>
      </c>
      <c r="E354" s="70">
        <v>100</v>
      </c>
      <c r="F354" s="70">
        <v>0</v>
      </c>
      <c r="G354" s="70">
        <v>0</v>
      </c>
      <c r="H354" s="70">
        <v>2</v>
      </c>
      <c r="I354" s="70">
        <v>0</v>
      </c>
      <c r="J354" s="70">
        <v>0</v>
      </c>
      <c r="K354" s="70">
        <v>102</v>
      </c>
    </row>
    <row r="355" spans="1:12" x14ac:dyDescent="0.25">
      <c r="A355" s="135" t="s">
        <v>24</v>
      </c>
      <c r="B355" s="128">
        <v>43</v>
      </c>
      <c r="C355" s="129">
        <v>65</v>
      </c>
      <c r="D355" s="129">
        <v>40</v>
      </c>
      <c r="E355" s="129">
        <v>211</v>
      </c>
      <c r="F355" s="129">
        <v>2625</v>
      </c>
      <c r="G355" s="129">
        <v>3943</v>
      </c>
      <c r="H355" s="129">
        <v>2931</v>
      </c>
      <c r="I355" s="129">
        <v>449</v>
      </c>
      <c r="J355" s="129">
        <v>106</v>
      </c>
      <c r="K355" s="129">
        <v>10413</v>
      </c>
      <c r="L355" s="11"/>
    </row>
    <row r="358" spans="1:12" x14ac:dyDescent="0.25">
      <c r="A358" s="141" t="s">
        <v>179</v>
      </c>
      <c r="B358" s="1" t="s">
        <v>20</v>
      </c>
      <c r="F358" s="1" t="s">
        <v>21</v>
      </c>
    </row>
    <row r="359" spans="1:12" x14ac:dyDescent="0.25">
      <c r="A359" s="19" t="s">
        <v>19</v>
      </c>
      <c r="B359" s="127">
        <v>14</v>
      </c>
      <c r="C359" s="106">
        <v>19</v>
      </c>
      <c r="D359" s="106">
        <v>24</v>
      </c>
      <c r="E359" s="106">
        <v>29</v>
      </c>
      <c r="F359" s="106">
        <v>4</v>
      </c>
      <c r="G359" s="106">
        <v>9</v>
      </c>
      <c r="H359" s="106">
        <v>14</v>
      </c>
      <c r="I359" s="106">
        <v>19</v>
      </c>
      <c r="J359" s="106">
        <v>24</v>
      </c>
      <c r="K359" s="7" t="s">
        <v>24</v>
      </c>
    </row>
    <row r="360" spans="1:12" x14ac:dyDescent="0.25">
      <c r="A360" s="2" t="s">
        <v>1</v>
      </c>
      <c r="B360" s="11">
        <v>0</v>
      </c>
      <c r="C360" s="11">
        <v>0</v>
      </c>
      <c r="D360" s="11">
        <v>0</v>
      </c>
      <c r="E360" s="11">
        <v>0</v>
      </c>
      <c r="F360" s="11">
        <v>5</v>
      </c>
      <c r="G360" s="11">
        <v>111</v>
      </c>
      <c r="H360" s="11">
        <v>111</v>
      </c>
      <c r="I360" s="11">
        <v>45</v>
      </c>
      <c r="J360" s="11">
        <v>50</v>
      </c>
      <c r="K360" s="11">
        <v>322</v>
      </c>
    </row>
    <row r="361" spans="1:12" x14ac:dyDescent="0.25">
      <c r="A361" s="2" t="s">
        <v>49</v>
      </c>
      <c r="B361" s="11">
        <v>0</v>
      </c>
      <c r="C361" s="11">
        <v>0</v>
      </c>
      <c r="D361" s="11">
        <v>0</v>
      </c>
      <c r="E361" s="11">
        <v>0</v>
      </c>
      <c r="F361" s="11">
        <v>0</v>
      </c>
      <c r="G361" s="11">
        <v>0</v>
      </c>
      <c r="H361" s="11">
        <v>0</v>
      </c>
      <c r="I361" s="11">
        <v>0</v>
      </c>
      <c r="J361" s="11">
        <v>0</v>
      </c>
      <c r="K361" s="11">
        <v>0</v>
      </c>
    </row>
    <row r="362" spans="1:12" x14ac:dyDescent="0.25">
      <c r="A362" s="2" t="s">
        <v>45</v>
      </c>
      <c r="B362" s="11">
        <v>0</v>
      </c>
      <c r="C362" s="11">
        <v>0</v>
      </c>
      <c r="D362" s="11">
        <v>0</v>
      </c>
      <c r="E362" s="11">
        <v>0</v>
      </c>
      <c r="F362" s="11">
        <v>0</v>
      </c>
      <c r="G362" s="11">
        <v>0</v>
      </c>
      <c r="H362" s="11">
        <v>0</v>
      </c>
      <c r="I362" s="11">
        <v>0</v>
      </c>
      <c r="J362" s="11">
        <v>0</v>
      </c>
      <c r="K362" s="11">
        <v>0</v>
      </c>
    </row>
    <row r="363" spans="1:12" x14ac:dyDescent="0.25">
      <c r="A363" s="2" t="s">
        <v>41</v>
      </c>
      <c r="B363" s="11">
        <v>0</v>
      </c>
      <c r="C363" s="11">
        <v>0</v>
      </c>
      <c r="D363" s="11">
        <v>0</v>
      </c>
      <c r="E363" s="11">
        <v>4</v>
      </c>
      <c r="F363" s="11">
        <v>5</v>
      </c>
      <c r="G363" s="11">
        <v>4</v>
      </c>
      <c r="H363" s="11">
        <v>0</v>
      </c>
      <c r="I363" s="11">
        <v>3</v>
      </c>
      <c r="J363" s="11">
        <v>0</v>
      </c>
      <c r="K363" s="11">
        <v>16</v>
      </c>
    </row>
    <row r="364" spans="1:12" x14ac:dyDescent="0.25">
      <c r="A364" s="2" t="s">
        <v>2</v>
      </c>
      <c r="B364" s="11">
        <v>0</v>
      </c>
      <c r="C364" s="11">
        <v>3</v>
      </c>
      <c r="D364" s="11">
        <v>5</v>
      </c>
      <c r="E364" s="11">
        <v>43</v>
      </c>
      <c r="F364" s="11">
        <v>28</v>
      </c>
      <c r="G364" s="11">
        <v>41</v>
      </c>
      <c r="H364" s="11">
        <v>13</v>
      </c>
      <c r="I364" s="11">
        <v>2</v>
      </c>
      <c r="J364" s="11">
        <v>0</v>
      </c>
      <c r="K364" s="11">
        <v>135</v>
      </c>
      <c r="L364" s="11"/>
    </row>
    <row r="365" spans="1:12" x14ac:dyDescent="0.25">
      <c r="A365" s="2" t="s">
        <v>43</v>
      </c>
      <c r="B365" s="11">
        <v>0</v>
      </c>
      <c r="C365" s="11">
        <v>1</v>
      </c>
      <c r="D365" s="11">
        <v>0</v>
      </c>
      <c r="E365" s="11">
        <v>2</v>
      </c>
      <c r="F365" s="11">
        <v>0</v>
      </c>
      <c r="G365" s="11">
        <v>2</v>
      </c>
      <c r="H365" s="11">
        <v>0</v>
      </c>
      <c r="I365" s="11">
        <v>0</v>
      </c>
      <c r="J365" s="11">
        <v>2</v>
      </c>
      <c r="K365" s="11">
        <v>7</v>
      </c>
    </row>
    <row r="366" spans="1:12" x14ac:dyDescent="0.25">
      <c r="A366" s="2" t="s">
        <v>3</v>
      </c>
      <c r="B366" s="11">
        <v>3</v>
      </c>
      <c r="C366" s="11">
        <v>7</v>
      </c>
      <c r="D366" s="11">
        <v>0</v>
      </c>
      <c r="E366" s="11">
        <v>19</v>
      </c>
      <c r="F366" s="11">
        <v>7</v>
      </c>
      <c r="G366" s="11">
        <v>13</v>
      </c>
      <c r="H366" s="11">
        <v>3</v>
      </c>
      <c r="I366" s="11">
        <v>6</v>
      </c>
      <c r="J366" s="11">
        <v>1</v>
      </c>
      <c r="K366" s="11">
        <v>59</v>
      </c>
    </row>
    <row r="367" spans="1:12" x14ac:dyDescent="0.25">
      <c r="A367" s="2" t="s">
        <v>4</v>
      </c>
      <c r="B367" s="11">
        <v>0</v>
      </c>
      <c r="C367" s="11">
        <v>0</v>
      </c>
      <c r="D367" s="11">
        <v>0</v>
      </c>
      <c r="E367" s="11">
        <v>3</v>
      </c>
      <c r="F367" s="11">
        <v>2</v>
      </c>
      <c r="G367" s="11">
        <v>8</v>
      </c>
      <c r="H367" s="11">
        <v>0</v>
      </c>
      <c r="I367" s="11">
        <v>0</v>
      </c>
      <c r="J367" s="11">
        <v>0</v>
      </c>
      <c r="K367" s="11">
        <v>13</v>
      </c>
    </row>
    <row r="368" spans="1:12" x14ac:dyDescent="0.25">
      <c r="A368" s="2" t="s">
        <v>48</v>
      </c>
      <c r="B368" s="11">
        <v>0</v>
      </c>
      <c r="C368" s="11">
        <v>0</v>
      </c>
      <c r="D368" s="11">
        <v>0</v>
      </c>
      <c r="E368" s="11">
        <v>0</v>
      </c>
      <c r="F368" s="11">
        <v>0</v>
      </c>
      <c r="G368" s="11">
        <v>1</v>
      </c>
      <c r="H368" s="11">
        <v>0</v>
      </c>
      <c r="I368" s="11">
        <v>0</v>
      </c>
      <c r="J368" s="11">
        <v>0</v>
      </c>
      <c r="K368" s="11">
        <v>1</v>
      </c>
    </row>
    <row r="369" spans="1:11" x14ac:dyDescent="0.25">
      <c r="A369" s="2" t="s">
        <v>6</v>
      </c>
      <c r="B369" s="11">
        <v>0</v>
      </c>
      <c r="C369" s="11">
        <v>0</v>
      </c>
      <c r="D369" s="11">
        <v>0</v>
      </c>
      <c r="E369" s="11">
        <v>0</v>
      </c>
      <c r="F369" s="11">
        <v>0</v>
      </c>
      <c r="G369" s="11">
        <v>0</v>
      </c>
      <c r="H369" s="11">
        <v>0</v>
      </c>
      <c r="I369" s="11">
        <v>0</v>
      </c>
      <c r="J369" s="11">
        <v>0</v>
      </c>
      <c r="K369" s="11">
        <v>0</v>
      </c>
    </row>
    <row r="370" spans="1:11" x14ac:dyDescent="0.25">
      <c r="A370" s="2" t="s">
        <v>7</v>
      </c>
      <c r="B370" s="11">
        <v>0</v>
      </c>
      <c r="C370" s="11">
        <v>0</v>
      </c>
      <c r="D370" s="11">
        <v>0</v>
      </c>
      <c r="E370" s="11">
        <v>0</v>
      </c>
      <c r="F370" s="11">
        <v>3</v>
      </c>
      <c r="G370" s="11">
        <v>19</v>
      </c>
      <c r="H370" s="11">
        <v>0</v>
      </c>
      <c r="I370" s="11">
        <v>0</v>
      </c>
      <c r="J370" s="11">
        <v>3</v>
      </c>
      <c r="K370" s="11">
        <v>25</v>
      </c>
    </row>
    <row r="371" spans="1:11" x14ac:dyDescent="0.25">
      <c r="A371" s="83" t="s">
        <v>81</v>
      </c>
      <c r="B371" s="11">
        <v>0</v>
      </c>
      <c r="C371" s="11">
        <v>0</v>
      </c>
      <c r="D371" s="11">
        <v>0</v>
      </c>
      <c r="E371" s="11">
        <v>0</v>
      </c>
      <c r="F371" s="11">
        <v>0</v>
      </c>
      <c r="G371" s="11">
        <v>0</v>
      </c>
      <c r="H371" s="11">
        <v>0</v>
      </c>
      <c r="I371" s="11">
        <v>0</v>
      </c>
      <c r="J371" s="11">
        <v>0</v>
      </c>
      <c r="K371" s="11">
        <v>0</v>
      </c>
    </row>
    <row r="372" spans="1:11" x14ac:dyDescent="0.25">
      <c r="A372" s="2" t="s">
        <v>50</v>
      </c>
      <c r="B372" s="11">
        <v>0</v>
      </c>
      <c r="C372" s="11">
        <v>0</v>
      </c>
      <c r="D372" s="11">
        <v>0</v>
      </c>
      <c r="E372" s="11">
        <v>1</v>
      </c>
      <c r="F372" s="11">
        <v>0</v>
      </c>
      <c r="G372" s="11">
        <v>0</v>
      </c>
      <c r="H372" s="11">
        <v>0</v>
      </c>
      <c r="I372" s="11">
        <v>0</v>
      </c>
      <c r="J372" s="11">
        <v>0</v>
      </c>
      <c r="K372" s="11">
        <v>1</v>
      </c>
    </row>
    <row r="373" spans="1:11" x14ac:dyDescent="0.25">
      <c r="A373" s="2" t="s">
        <v>51</v>
      </c>
      <c r="B373" s="11">
        <v>0</v>
      </c>
      <c r="C373" s="11">
        <v>0</v>
      </c>
      <c r="D373" s="11">
        <v>0</v>
      </c>
      <c r="E373" s="11">
        <v>0</v>
      </c>
      <c r="F373" s="11">
        <v>3</v>
      </c>
      <c r="G373" s="11">
        <v>0</v>
      </c>
      <c r="H373" s="11">
        <v>0</v>
      </c>
      <c r="I373" s="11">
        <v>0</v>
      </c>
      <c r="J373" s="11">
        <v>0</v>
      </c>
      <c r="K373" s="11">
        <v>3</v>
      </c>
    </row>
    <row r="374" spans="1:11" x14ac:dyDescent="0.25">
      <c r="A374" s="2" t="s">
        <v>42</v>
      </c>
      <c r="B374" s="11">
        <v>0</v>
      </c>
      <c r="C374" s="11">
        <v>0</v>
      </c>
      <c r="D374" s="11">
        <v>0</v>
      </c>
      <c r="E374" s="11">
        <v>1</v>
      </c>
      <c r="F374" s="11">
        <v>1</v>
      </c>
      <c r="G374" s="11">
        <v>26</v>
      </c>
      <c r="H374" s="11">
        <v>1</v>
      </c>
      <c r="I374" s="11">
        <v>0</v>
      </c>
      <c r="J374" s="11">
        <v>0</v>
      </c>
      <c r="K374" s="11">
        <v>29</v>
      </c>
    </row>
    <row r="375" spans="1:11" x14ac:dyDescent="0.25">
      <c r="A375" s="2" t="s">
        <v>8</v>
      </c>
      <c r="B375" s="11">
        <v>0</v>
      </c>
      <c r="C375" s="11">
        <v>1</v>
      </c>
      <c r="D375" s="11">
        <v>0</v>
      </c>
      <c r="E375" s="11">
        <v>0</v>
      </c>
      <c r="F375" s="11">
        <v>0</v>
      </c>
      <c r="G375" s="11">
        <v>9</v>
      </c>
      <c r="H375" s="11">
        <v>28</v>
      </c>
      <c r="I375" s="11">
        <v>16</v>
      </c>
      <c r="J375" s="11">
        <v>1</v>
      </c>
      <c r="K375" s="11">
        <v>55</v>
      </c>
    </row>
    <row r="376" spans="1:11" x14ac:dyDescent="0.25">
      <c r="A376" s="2" t="s">
        <v>9</v>
      </c>
      <c r="B376" s="11">
        <v>0</v>
      </c>
      <c r="C376" s="11">
        <v>0</v>
      </c>
      <c r="D376" s="11">
        <v>0</v>
      </c>
      <c r="E376" s="11">
        <v>48</v>
      </c>
      <c r="F376" s="11">
        <v>175</v>
      </c>
      <c r="G376" s="11">
        <v>79</v>
      </c>
      <c r="H376" s="11">
        <v>15</v>
      </c>
      <c r="I376" s="11">
        <v>298</v>
      </c>
      <c r="J376" s="11">
        <v>100</v>
      </c>
      <c r="K376" s="11">
        <v>715</v>
      </c>
    </row>
    <row r="377" spans="1:11" x14ac:dyDescent="0.25">
      <c r="A377" s="2" t="s">
        <v>44</v>
      </c>
      <c r="B377" s="11">
        <v>0</v>
      </c>
      <c r="C377" s="11">
        <v>0</v>
      </c>
      <c r="D377" s="11">
        <v>0</v>
      </c>
      <c r="E377" s="11">
        <v>0</v>
      </c>
      <c r="F377" s="11">
        <v>0</v>
      </c>
      <c r="G377" s="11">
        <v>0</v>
      </c>
      <c r="H377" s="11">
        <v>2</v>
      </c>
      <c r="I377" s="11">
        <v>1</v>
      </c>
      <c r="J377" s="11">
        <v>0</v>
      </c>
      <c r="K377" s="11">
        <v>3</v>
      </c>
    </row>
    <row r="378" spans="1:11" x14ac:dyDescent="0.25">
      <c r="A378" s="2" t="s">
        <v>10</v>
      </c>
      <c r="B378" s="11">
        <v>0</v>
      </c>
      <c r="C378" s="11">
        <v>0</v>
      </c>
      <c r="D378" s="11">
        <v>0</v>
      </c>
      <c r="E378" s="11">
        <v>4</v>
      </c>
      <c r="F378" s="11">
        <v>32</v>
      </c>
      <c r="G378" s="11">
        <v>49</v>
      </c>
      <c r="H378" s="11">
        <v>1</v>
      </c>
      <c r="I378" s="11">
        <v>6</v>
      </c>
      <c r="J378" s="11">
        <v>0</v>
      </c>
      <c r="K378" s="11">
        <v>92</v>
      </c>
    </row>
    <row r="379" spans="1:11" x14ac:dyDescent="0.25">
      <c r="A379" s="2" t="s">
        <v>11</v>
      </c>
      <c r="B379" s="11">
        <v>0</v>
      </c>
      <c r="C379" s="11">
        <v>0</v>
      </c>
      <c r="D379" s="11">
        <v>0</v>
      </c>
      <c r="E379" s="11">
        <v>0</v>
      </c>
      <c r="F379" s="11">
        <v>186</v>
      </c>
      <c r="G379" s="11">
        <v>6094</v>
      </c>
      <c r="H379" s="11">
        <v>7611</v>
      </c>
      <c r="I379" s="11">
        <v>585</v>
      </c>
      <c r="J379" s="11">
        <v>32</v>
      </c>
      <c r="K379" s="11">
        <v>14508</v>
      </c>
    </row>
    <row r="380" spans="1:11" x14ac:dyDescent="0.25">
      <c r="A380" s="2" t="s">
        <v>12</v>
      </c>
      <c r="B380" s="11">
        <v>0</v>
      </c>
      <c r="C380" s="11">
        <v>0</v>
      </c>
      <c r="D380" s="11">
        <v>0</v>
      </c>
      <c r="E380" s="11">
        <v>0</v>
      </c>
      <c r="F380" s="11">
        <v>0</v>
      </c>
      <c r="G380" s="11">
        <v>96</v>
      </c>
      <c r="H380" s="11">
        <v>53</v>
      </c>
      <c r="I380" s="11">
        <v>13</v>
      </c>
      <c r="J380" s="11">
        <v>2</v>
      </c>
      <c r="K380" s="11">
        <v>164</v>
      </c>
    </row>
    <row r="381" spans="1:11" x14ac:dyDescent="0.25">
      <c r="A381" s="2" t="s">
        <v>32</v>
      </c>
      <c r="B381" s="11">
        <v>0</v>
      </c>
      <c r="C381" s="11">
        <v>0</v>
      </c>
      <c r="D381" s="11">
        <v>0</v>
      </c>
      <c r="E381" s="11">
        <v>0</v>
      </c>
      <c r="F381" s="11">
        <v>0</v>
      </c>
      <c r="G381" s="11">
        <v>3</v>
      </c>
      <c r="H381" s="11">
        <v>5</v>
      </c>
      <c r="I381" s="11">
        <v>2</v>
      </c>
      <c r="J381" s="11">
        <v>0</v>
      </c>
      <c r="K381" s="11">
        <v>10</v>
      </c>
    </row>
    <row r="382" spans="1:11" x14ac:dyDescent="0.25">
      <c r="A382" s="2" t="s">
        <v>18</v>
      </c>
      <c r="B382" s="11">
        <v>0</v>
      </c>
      <c r="C382" s="11">
        <v>0</v>
      </c>
      <c r="D382" s="11">
        <v>0</v>
      </c>
      <c r="E382" s="11">
        <v>1</v>
      </c>
      <c r="F382" s="11">
        <v>13</v>
      </c>
      <c r="G382" s="11">
        <v>93</v>
      </c>
      <c r="H382" s="11">
        <v>73</v>
      </c>
      <c r="I382" s="11">
        <v>220</v>
      </c>
      <c r="J382" s="11">
        <v>4</v>
      </c>
      <c r="K382" s="11">
        <v>404</v>
      </c>
    </row>
    <row r="383" spans="1:11" x14ac:dyDescent="0.25">
      <c r="A383" s="2" t="s">
        <v>46</v>
      </c>
      <c r="B383" s="11">
        <v>0</v>
      </c>
      <c r="C383" s="11">
        <v>0</v>
      </c>
      <c r="D383" s="11">
        <v>0</v>
      </c>
      <c r="E383" s="11">
        <v>1</v>
      </c>
      <c r="F383" s="11">
        <v>0</v>
      </c>
      <c r="G383" s="11">
        <v>0</v>
      </c>
      <c r="H383" s="11">
        <v>0</v>
      </c>
      <c r="I383" s="11">
        <v>0</v>
      </c>
      <c r="J383" s="11">
        <v>0</v>
      </c>
      <c r="K383" s="11">
        <v>1</v>
      </c>
    </row>
    <row r="384" spans="1:11" x14ac:dyDescent="0.25">
      <c r="A384" s="2" t="s">
        <v>13</v>
      </c>
      <c r="B384" s="11">
        <v>0</v>
      </c>
      <c r="C384" s="11">
        <v>0</v>
      </c>
      <c r="D384" s="11">
        <v>0</v>
      </c>
      <c r="E384" s="11">
        <v>0</v>
      </c>
      <c r="F384" s="11">
        <v>0</v>
      </c>
      <c r="G384" s="11">
        <v>1</v>
      </c>
      <c r="H384" s="11">
        <v>2</v>
      </c>
      <c r="I384" s="11">
        <v>8</v>
      </c>
      <c r="J384" s="11">
        <v>0</v>
      </c>
      <c r="K384" s="11">
        <v>11</v>
      </c>
    </row>
    <row r="385" spans="1:12" x14ac:dyDescent="0.25">
      <c r="A385" s="2" t="s">
        <v>14</v>
      </c>
      <c r="B385" s="11">
        <v>0</v>
      </c>
      <c r="C385" s="11">
        <v>2</v>
      </c>
      <c r="D385" s="11">
        <v>3</v>
      </c>
      <c r="E385" s="11">
        <v>0</v>
      </c>
      <c r="F385" s="11">
        <v>7</v>
      </c>
      <c r="G385" s="11">
        <v>460</v>
      </c>
      <c r="H385" s="11">
        <v>431</v>
      </c>
      <c r="I385" s="11">
        <v>25</v>
      </c>
      <c r="J385" s="11">
        <v>0</v>
      </c>
      <c r="K385" s="11">
        <v>928</v>
      </c>
    </row>
    <row r="386" spans="1:12" x14ac:dyDescent="0.25">
      <c r="A386" s="2" t="s">
        <v>40</v>
      </c>
      <c r="B386" s="11">
        <v>5</v>
      </c>
      <c r="C386" s="11">
        <v>1</v>
      </c>
      <c r="D386" s="11">
        <v>0</v>
      </c>
      <c r="E386" s="11">
        <v>0</v>
      </c>
      <c r="F386" s="11">
        <v>0</v>
      </c>
      <c r="G386" s="11">
        <v>4</v>
      </c>
      <c r="H386" s="11">
        <v>1</v>
      </c>
      <c r="I386" s="11">
        <v>1</v>
      </c>
      <c r="J386" s="11">
        <v>0</v>
      </c>
      <c r="K386" s="11">
        <v>12</v>
      </c>
    </row>
    <row r="387" spans="1:12" x14ac:dyDescent="0.25">
      <c r="A387" s="2" t="s">
        <v>52</v>
      </c>
      <c r="B387" s="11">
        <v>0</v>
      </c>
      <c r="C387" s="11">
        <v>0</v>
      </c>
      <c r="D387" s="11">
        <v>0</v>
      </c>
      <c r="E387" s="11">
        <v>0</v>
      </c>
      <c r="F387" s="11">
        <v>0</v>
      </c>
      <c r="G387" s="11">
        <v>0</v>
      </c>
      <c r="H387" s="11">
        <v>0</v>
      </c>
      <c r="I387" s="11">
        <v>0</v>
      </c>
      <c r="J387" s="11">
        <v>0</v>
      </c>
      <c r="K387" s="11">
        <v>0</v>
      </c>
    </row>
    <row r="388" spans="1:12" x14ac:dyDescent="0.25">
      <c r="A388" s="2" t="s">
        <v>53</v>
      </c>
      <c r="B388" s="11">
        <v>0</v>
      </c>
      <c r="C388" s="11">
        <v>0</v>
      </c>
      <c r="D388" s="11">
        <v>0</v>
      </c>
      <c r="E388" s="11">
        <v>0</v>
      </c>
      <c r="F388" s="11">
        <v>0</v>
      </c>
      <c r="G388" s="11">
        <v>0</v>
      </c>
      <c r="H388" s="11">
        <v>0</v>
      </c>
      <c r="I388" s="11">
        <v>0</v>
      </c>
      <c r="J388" s="11">
        <v>0</v>
      </c>
      <c r="K388" s="11">
        <v>0</v>
      </c>
    </row>
    <row r="389" spans="1:12" x14ac:dyDescent="0.25">
      <c r="A389" s="2" t="s">
        <v>15</v>
      </c>
      <c r="B389" s="11">
        <v>0</v>
      </c>
      <c r="C389" s="11">
        <v>0</v>
      </c>
      <c r="D389" s="11">
        <v>0</v>
      </c>
      <c r="E389" s="11">
        <v>0</v>
      </c>
      <c r="F389" s="11">
        <v>0</v>
      </c>
      <c r="G389" s="11">
        <v>16</v>
      </c>
      <c r="H389" s="11">
        <v>0</v>
      </c>
      <c r="I389" s="11">
        <v>8</v>
      </c>
      <c r="J389" s="11">
        <v>0</v>
      </c>
      <c r="K389" s="11">
        <v>24</v>
      </c>
    </row>
    <row r="390" spans="1:12" x14ac:dyDescent="0.25">
      <c r="A390" s="2" t="s">
        <v>54</v>
      </c>
      <c r="B390" s="11">
        <v>0</v>
      </c>
      <c r="C390" s="11">
        <v>0</v>
      </c>
      <c r="D390" s="11">
        <v>0</v>
      </c>
      <c r="E390" s="11">
        <v>0</v>
      </c>
      <c r="F390" s="11">
        <v>0</v>
      </c>
      <c r="G390" s="11">
        <v>7</v>
      </c>
      <c r="H390" s="11">
        <v>0</v>
      </c>
      <c r="I390" s="11">
        <v>0</v>
      </c>
      <c r="J390" s="11">
        <v>0</v>
      </c>
      <c r="K390" s="11">
        <v>7</v>
      </c>
    </row>
    <row r="391" spans="1:12" x14ac:dyDescent="0.25">
      <c r="A391" s="2" t="s">
        <v>47</v>
      </c>
      <c r="B391" s="11">
        <v>0</v>
      </c>
      <c r="C391" s="11">
        <v>0</v>
      </c>
      <c r="D391" s="11">
        <v>0</v>
      </c>
      <c r="E391" s="11">
        <v>2</v>
      </c>
      <c r="F391" s="11">
        <v>36</v>
      </c>
      <c r="G391" s="11">
        <v>41</v>
      </c>
      <c r="H391" s="11">
        <v>44</v>
      </c>
      <c r="I391" s="11">
        <v>16</v>
      </c>
      <c r="J391" s="11">
        <v>0</v>
      </c>
      <c r="K391" s="11">
        <v>139</v>
      </c>
    </row>
    <row r="392" spans="1:12" x14ac:dyDescent="0.25">
      <c r="A392" s="2" t="s">
        <v>16</v>
      </c>
      <c r="B392" s="11">
        <v>0</v>
      </c>
      <c r="C392" s="11">
        <v>0</v>
      </c>
      <c r="D392" s="11">
        <v>0</v>
      </c>
      <c r="E392" s="11">
        <v>0</v>
      </c>
      <c r="F392" s="11">
        <v>0</v>
      </c>
      <c r="G392" s="11">
        <v>0</v>
      </c>
      <c r="H392" s="11">
        <v>0</v>
      </c>
      <c r="I392" s="11">
        <v>0</v>
      </c>
      <c r="J392" s="11">
        <v>0</v>
      </c>
      <c r="K392" s="11">
        <v>0</v>
      </c>
    </row>
    <row r="393" spans="1:12" x14ac:dyDescent="0.25">
      <c r="A393" s="2" t="s">
        <v>55</v>
      </c>
      <c r="B393" s="11">
        <v>0</v>
      </c>
      <c r="C393" s="11">
        <v>0</v>
      </c>
      <c r="D393" s="11">
        <v>0</v>
      </c>
      <c r="E393" s="11">
        <v>0</v>
      </c>
      <c r="F393" s="11">
        <v>0</v>
      </c>
      <c r="G393" s="11">
        <v>0</v>
      </c>
      <c r="H393" s="11">
        <v>0</v>
      </c>
      <c r="I393" s="11">
        <v>0</v>
      </c>
      <c r="J393" s="11">
        <v>0</v>
      </c>
      <c r="K393" s="11">
        <v>0</v>
      </c>
      <c r="L393" s="11"/>
    </row>
    <row r="394" spans="1:12" x14ac:dyDescent="0.25">
      <c r="A394" s="65" t="s">
        <v>17</v>
      </c>
      <c r="B394" s="69">
        <v>0</v>
      </c>
      <c r="C394" s="69">
        <v>0</v>
      </c>
      <c r="D394" s="69">
        <v>0</v>
      </c>
      <c r="E394" s="69">
        <v>0</v>
      </c>
      <c r="F394" s="69">
        <v>0</v>
      </c>
      <c r="G394" s="69">
        <v>1000</v>
      </c>
      <c r="H394" s="69">
        <v>0</v>
      </c>
      <c r="I394" s="69">
        <v>0</v>
      </c>
      <c r="J394" s="69">
        <v>25</v>
      </c>
      <c r="K394" s="69">
        <v>1025</v>
      </c>
      <c r="L394" s="11"/>
    </row>
    <row r="395" spans="1:12" x14ac:dyDescent="0.25">
      <c r="A395" s="8" t="s">
        <v>24</v>
      </c>
      <c r="B395" s="70">
        <v>8</v>
      </c>
      <c r="C395" s="70">
        <v>15</v>
      </c>
      <c r="D395" s="70">
        <v>8</v>
      </c>
      <c r="E395" s="70">
        <v>129</v>
      </c>
      <c r="F395" s="70">
        <v>503</v>
      </c>
      <c r="G395" s="70">
        <v>8177</v>
      </c>
      <c r="H395" s="70">
        <v>8394</v>
      </c>
      <c r="I395" s="70">
        <v>1255</v>
      </c>
      <c r="J395" s="70">
        <v>220</v>
      </c>
      <c r="K395" s="70">
        <v>18709</v>
      </c>
      <c r="L395" s="11"/>
    </row>
    <row r="396" spans="1:12" x14ac:dyDescent="0.25">
      <c r="B396" s="11"/>
      <c r="C396" s="11"/>
      <c r="D396" s="11"/>
      <c r="E396" s="11"/>
      <c r="F396" s="11"/>
      <c r="G396" s="11"/>
      <c r="H396" s="11"/>
      <c r="I396" s="11"/>
      <c r="J396" s="11"/>
      <c r="K396" s="11"/>
    </row>
    <row r="397" spans="1:12" x14ac:dyDescent="0.25">
      <c r="B397" s="11"/>
      <c r="L397" s="11" t="e">
        <f>SUM(#REF!+K482+K522+K568+K611+K654)</f>
        <v>#REF!</v>
      </c>
    </row>
    <row r="398" spans="1:12" x14ac:dyDescent="0.25">
      <c r="A398" s="141" t="s">
        <v>188</v>
      </c>
      <c r="B398" s="1" t="s">
        <v>20</v>
      </c>
      <c r="C398" s="1"/>
      <c r="D398" s="1"/>
      <c r="E398" s="1"/>
      <c r="F398" s="1" t="s">
        <v>21</v>
      </c>
      <c r="G398" s="1"/>
      <c r="H398" s="1"/>
      <c r="I398" s="1"/>
      <c r="J398" s="1"/>
      <c r="K398" s="1"/>
    </row>
    <row r="399" spans="1:12" x14ac:dyDescent="0.25">
      <c r="A399" s="89" t="s">
        <v>19</v>
      </c>
      <c r="B399" s="106">
        <v>13</v>
      </c>
      <c r="C399" s="106">
        <v>18</v>
      </c>
      <c r="D399" s="106">
        <v>23</v>
      </c>
      <c r="E399" s="106">
        <v>28</v>
      </c>
      <c r="F399" s="106">
        <v>3</v>
      </c>
      <c r="G399" s="106">
        <v>8</v>
      </c>
      <c r="H399" s="106">
        <v>13</v>
      </c>
      <c r="I399" s="106">
        <v>18</v>
      </c>
      <c r="J399" s="106">
        <v>23</v>
      </c>
      <c r="K399" s="80" t="s">
        <v>24</v>
      </c>
    </row>
    <row r="400" spans="1:12" x14ac:dyDescent="0.25">
      <c r="A400" s="74" t="s">
        <v>1</v>
      </c>
      <c r="B400" s="70">
        <v>0</v>
      </c>
      <c r="C400" s="70">
        <v>0</v>
      </c>
      <c r="D400" s="70">
        <v>0</v>
      </c>
      <c r="E400" s="70">
        <v>0</v>
      </c>
      <c r="F400" s="70">
        <v>4</v>
      </c>
      <c r="G400" s="70">
        <v>29</v>
      </c>
      <c r="H400" s="70">
        <v>48</v>
      </c>
      <c r="I400" s="70">
        <v>84</v>
      </c>
      <c r="J400" s="70">
        <v>39</v>
      </c>
      <c r="K400" s="70">
        <v>204</v>
      </c>
    </row>
    <row r="401" spans="1:11" x14ac:dyDescent="0.25">
      <c r="A401" s="74" t="s">
        <v>49</v>
      </c>
      <c r="B401" s="70">
        <v>0</v>
      </c>
      <c r="C401" s="70">
        <v>0</v>
      </c>
      <c r="D401" s="70">
        <v>0</v>
      </c>
      <c r="E401" s="70">
        <v>0</v>
      </c>
      <c r="F401" s="70">
        <v>0</v>
      </c>
      <c r="G401" s="70">
        <v>0</v>
      </c>
      <c r="H401" s="70">
        <v>0</v>
      </c>
      <c r="I401" s="70">
        <v>0</v>
      </c>
      <c r="J401" s="70">
        <v>0</v>
      </c>
      <c r="K401" s="70">
        <v>0</v>
      </c>
    </row>
    <row r="402" spans="1:11" x14ac:dyDescent="0.25">
      <c r="A402" s="74" t="s">
        <v>45</v>
      </c>
      <c r="B402" s="70">
        <v>0</v>
      </c>
      <c r="C402" s="70">
        <v>0</v>
      </c>
      <c r="D402" s="70">
        <v>0</v>
      </c>
      <c r="E402" s="70">
        <v>0</v>
      </c>
      <c r="F402" s="70">
        <v>0</v>
      </c>
      <c r="G402" s="70">
        <v>0</v>
      </c>
      <c r="H402" s="70">
        <v>0</v>
      </c>
      <c r="I402" s="70">
        <v>2</v>
      </c>
      <c r="J402" s="70">
        <v>0</v>
      </c>
      <c r="K402" s="70">
        <v>2</v>
      </c>
    </row>
    <row r="403" spans="1:11" x14ac:dyDescent="0.25">
      <c r="A403" s="74" t="s">
        <v>41</v>
      </c>
      <c r="B403" s="70">
        <v>0</v>
      </c>
      <c r="C403" s="70">
        <v>0</v>
      </c>
      <c r="D403" s="70">
        <v>5</v>
      </c>
      <c r="E403" s="70">
        <v>0</v>
      </c>
      <c r="F403" s="70">
        <v>6</v>
      </c>
      <c r="G403" s="70">
        <v>0</v>
      </c>
      <c r="H403" s="70">
        <v>2</v>
      </c>
      <c r="I403" s="70">
        <v>0</v>
      </c>
      <c r="J403" s="70">
        <v>0</v>
      </c>
      <c r="K403" s="70">
        <v>13</v>
      </c>
    </row>
    <row r="404" spans="1:11" x14ac:dyDescent="0.25">
      <c r="A404" s="74" t="s">
        <v>2</v>
      </c>
      <c r="B404" s="70">
        <v>1</v>
      </c>
      <c r="C404" s="70">
        <v>25</v>
      </c>
      <c r="D404" s="70">
        <v>29</v>
      </c>
      <c r="E404" s="70">
        <v>9</v>
      </c>
      <c r="F404" s="70">
        <v>17</v>
      </c>
      <c r="G404" s="70">
        <v>22</v>
      </c>
      <c r="H404" s="70">
        <v>3</v>
      </c>
      <c r="I404" s="70">
        <v>0</v>
      </c>
      <c r="J404" s="70">
        <v>0</v>
      </c>
      <c r="K404" s="70">
        <v>106</v>
      </c>
    </row>
    <row r="405" spans="1:11" x14ac:dyDescent="0.25">
      <c r="A405" s="74" t="s">
        <v>43</v>
      </c>
      <c r="B405" s="70">
        <v>0</v>
      </c>
      <c r="C405" s="70">
        <v>0</v>
      </c>
      <c r="D405" s="70">
        <v>2</v>
      </c>
      <c r="E405" s="70">
        <v>3</v>
      </c>
      <c r="F405" s="70">
        <v>0</v>
      </c>
      <c r="G405" s="70">
        <v>4</v>
      </c>
      <c r="H405" s="70">
        <v>4</v>
      </c>
      <c r="I405" s="70">
        <v>5</v>
      </c>
      <c r="J405" s="70">
        <v>4</v>
      </c>
      <c r="K405" s="70">
        <v>22</v>
      </c>
    </row>
    <row r="406" spans="1:11" x14ac:dyDescent="0.25">
      <c r="A406" s="74" t="s">
        <v>3</v>
      </c>
      <c r="B406" s="70">
        <v>0</v>
      </c>
      <c r="C406" s="70">
        <v>15</v>
      </c>
      <c r="D406" s="70">
        <v>49</v>
      </c>
      <c r="E406" s="70">
        <v>12</v>
      </c>
      <c r="F406" s="70">
        <v>2</v>
      </c>
      <c r="G406" s="70">
        <v>7</v>
      </c>
      <c r="H406" s="70">
        <v>0</v>
      </c>
      <c r="I406" s="70">
        <v>1</v>
      </c>
      <c r="J406" s="70">
        <v>2</v>
      </c>
      <c r="K406" s="70">
        <v>88</v>
      </c>
    </row>
    <row r="407" spans="1:11" x14ac:dyDescent="0.25">
      <c r="A407" s="74" t="s">
        <v>4</v>
      </c>
      <c r="B407" s="70">
        <v>0</v>
      </c>
      <c r="C407" s="70">
        <v>0</v>
      </c>
      <c r="D407" s="70">
        <v>0</v>
      </c>
      <c r="E407" s="70">
        <v>0</v>
      </c>
      <c r="F407" s="70">
        <v>0</v>
      </c>
      <c r="G407" s="70">
        <v>0</v>
      </c>
      <c r="H407" s="70">
        <v>0</v>
      </c>
      <c r="I407" s="70">
        <v>0</v>
      </c>
      <c r="J407" s="70">
        <v>0</v>
      </c>
      <c r="K407" s="70">
        <v>0</v>
      </c>
    </row>
    <row r="408" spans="1:11" x14ac:dyDescent="0.25">
      <c r="A408" s="74" t="s">
        <v>48</v>
      </c>
      <c r="B408" s="70">
        <v>0</v>
      </c>
      <c r="C408" s="70">
        <v>0</v>
      </c>
      <c r="D408" s="70">
        <v>0</v>
      </c>
      <c r="E408" s="70">
        <v>0</v>
      </c>
      <c r="F408" s="70">
        <v>2</v>
      </c>
      <c r="G408" s="70">
        <v>0</v>
      </c>
      <c r="H408" s="70">
        <v>0</v>
      </c>
      <c r="I408" s="70">
        <v>0</v>
      </c>
      <c r="J408" s="70">
        <v>0</v>
      </c>
      <c r="K408" s="70">
        <v>2</v>
      </c>
    </row>
    <row r="409" spans="1:11" x14ac:dyDescent="0.25">
      <c r="A409" s="74" t="s">
        <v>6</v>
      </c>
      <c r="B409" s="70">
        <v>0</v>
      </c>
      <c r="C409" s="70">
        <v>0</v>
      </c>
      <c r="D409" s="70">
        <v>0</v>
      </c>
      <c r="E409" s="70">
        <v>0</v>
      </c>
      <c r="F409" s="70">
        <v>0</v>
      </c>
      <c r="G409" s="70">
        <v>0</v>
      </c>
      <c r="H409" s="70">
        <v>0</v>
      </c>
      <c r="I409" s="70">
        <v>0</v>
      </c>
      <c r="J409" s="70">
        <v>0</v>
      </c>
      <c r="K409" s="70">
        <v>0</v>
      </c>
    </row>
    <row r="410" spans="1:11" x14ac:dyDescent="0.25">
      <c r="A410" s="74" t="s">
        <v>7</v>
      </c>
      <c r="B410" s="70">
        <v>0</v>
      </c>
      <c r="C410" s="70">
        <v>0</v>
      </c>
      <c r="D410" s="70">
        <v>0</v>
      </c>
      <c r="E410" s="70">
        <v>5</v>
      </c>
      <c r="F410" s="70">
        <v>19</v>
      </c>
      <c r="G410" s="70">
        <v>0</v>
      </c>
      <c r="H410" s="70">
        <v>3</v>
      </c>
      <c r="I410" s="70">
        <v>0</v>
      </c>
      <c r="J410" s="70">
        <v>0</v>
      </c>
      <c r="K410" s="70">
        <v>27</v>
      </c>
    </row>
    <row r="411" spans="1:11" x14ac:dyDescent="0.25">
      <c r="A411" s="74" t="s">
        <v>81</v>
      </c>
      <c r="B411" s="70">
        <v>0</v>
      </c>
      <c r="C411" s="70">
        <v>0</v>
      </c>
      <c r="D411" s="70">
        <v>0</v>
      </c>
      <c r="E411" s="70">
        <v>0</v>
      </c>
      <c r="F411" s="70">
        <v>0</v>
      </c>
      <c r="G411" s="70">
        <v>0</v>
      </c>
      <c r="H411" s="70">
        <v>0</v>
      </c>
      <c r="I411" s="70">
        <v>0</v>
      </c>
      <c r="J411" s="70">
        <v>0</v>
      </c>
      <c r="K411" s="70">
        <v>0</v>
      </c>
    </row>
    <row r="412" spans="1:11" x14ac:dyDescent="0.25">
      <c r="A412" s="74" t="s">
        <v>50</v>
      </c>
      <c r="B412" s="70">
        <v>0</v>
      </c>
      <c r="C412" s="70">
        <v>0</v>
      </c>
      <c r="D412" s="70">
        <v>0</v>
      </c>
      <c r="E412" s="70">
        <v>0</v>
      </c>
      <c r="F412" s="70">
        <v>0</v>
      </c>
      <c r="G412" s="70">
        <v>0</v>
      </c>
      <c r="H412" s="70">
        <v>0</v>
      </c>
      <c r="I412" s="70">
        <v>0</v>
      </c>
      <c r="J412" s="70">
        <v>0</v>
      </c>
      <c r="K412" s="70">
        <v>0</v>
      </c>
    </row>
    <row r="413" spans="1:11" x14ac:dyDescent="0.25">
      <c r="A413" s="74" t="s">
        <v>51</v>
      </c>
      <c r="B413" s="70">
        <v>0</v>
      </c>
      <c r="C413" s="70">
        <v>0</v>
      </c>
      <c r="D413" s="70">
        <v>0</v>
      </c>
      <c r="E413" s="70">
        <v>0</v>
      </c>
      <c r="F413" s="70">
        <v>0</v>
      </c>
      <c r="G413" s="70">
        <v>0</v>
      </c>
      <c r="H413" s="70">
        <v>0</v>
      </c>
      <c r="I413" s="70">
        <v>1</v>
      </c>
      <c r="J413" s="70">
        <v>0</v>
      </c>
      <c r="K413" s="70">
        <v>1</v>
      </c>
    </row>
    <row r="414" spans="1:11" x14ac:dyDescent="0.25">
      <c r="A414" s="74" t="s">
        <v>42</v>
      </c>
      <c r="B414" s="70">
        <v>0</v>
      </c>
      <c r="C414" s="70">
        <v>0</v>
      </c>
      <c r="D414" s="70">
        <v>0</v>
      </c>
      <c r="E414" s="70">
        <v>0</v>
      </c>
      <c r="F414" s="70">
        <v>1</v>
      </c>
      <c r="G414" s="70">
        <v>3</v>
      </c>
      <c r="H414" s="70">
        <v>0</v>
      </c>
      <c r="I414" s="70">
        <v>0</v>
      </c>
      <c r="J414" s="70">
        <v>0</v>
      </c>
      <c r="K414" s="70">
        <v>4</v>
      </c>
    </row>
    <row r="415" spans="1:11" x14ac:dyDescent="0.25">
      <c r="A415" s="74" t="s">
        <v>8</v>
      </c>
      <c r="B415" s="70">
        <v>0</v>
      </c>
      <c r="C415" s="70">
        <v>0</v>
      </c>
      <c r="D415" s="70">
        <v>0</v>
      </c>
      <c r="E415" s="70">
        <v>0</v>
      </c>
      <c r="F415" s="70">
        <v>0</v>
      </c>
      <c r="G415" s="70">
        <v>1</v>
      </c>
      <c r="H415" s="70">
        <v>18</v>
      </c>
      <c r="I415" s="70">
        <v>9</v>
      </c>
      <c r="J415" s="70">
        <v>0</v>
      </c>
      <c r="K415" s="70">
        <v>28</v>
      </c>
    </row>
    <row r="416" spans="1:11" x14ac:dyDescent="0.25">
      <c r="A416" s="74" t="s">
        <v>9</v>
      </c>
      <c r="B416" s="70">
        <v>0</v>
      </c>
      <c r="C416" s="70">
        <v>0</v>
      </c>
      <c r="D416" s="70">
        <v>0</v>
      </c>
      <c r="E416" s="70">
        <v>36</v>
      </c>
      <c r="F416" s="70">
        <v>41</v>
      </c>
      <c r="G416" s="70">
        <v>364</v>
      </c>
      <c r="H416" s="70">
        <v>303</v>
      </c>
      <c r="I416" s="70">
        <v>106</v>
      </c>
      <c r="J416" s="70">
        <v>0</v>
      </c>
      <c r="K416" s="70">
        <v>850</v>
      </c>
    </row>
    <row r="417" spans="1:11" x14ac:dyDescent="0.25">
      <c r="A417" s="74" t="s">
        <v>44</v>
      </c>
      <c r="B417" s="70">
        <v>0</v>
      </c>
      <c r="C417" s="70">
        <v>0</v>
      </c>
      <c r="D417" s="70">
        <v>2</v>
      </c>
      <c r="E417" s="70">
        <v>0</v>
      </c>
      <c r="F417" s="70">
        <v>0</v>
      </c>
      <c r="G417" s="70">
        <v>1</v>
      </c>
      <c r="H417" s="70">
        <v>0</v>
      </c>
      <c r="I417" s="70">
        <v>0</v>
      </c>
      <c r="J417" s="70">
        <v>2</v>
      </c>
      <c r="K417" s="70">
        <v>5</v>
      </c>
    </row>
    <row r="418" spans="1:11" x14ac:dyDescent="0.25">
      <c r="A418" s="74" t="s">
        <v>10</v>
      </c>
      <c r="B418" s="70">
        <v>0</v>
      </c>
      <c r="C418" s="70">
        <v>0</v>
      </c>
      <c r="D418" s="70">
        <v>0</v>
      </c>
      <c r="E418" s="70">
        <v>0</v>
      </c>
      <c r="F418" s="70">
        <v>1</v>
      </c>
      <c r="G418" s="70">
        <v>15</v>
      </c>
      <c r="H418" s="70">
        <v>2</v>
      </c>
      <c r="I418" s="70">
        <v>4</v>
      </c>
      <c r="J418" s="70">
        <v>0</v>
      </c>
      <c r="K418" s="70">
        <v>22</v>
      </c>
    </row>
    <row r="419" spans="1:11" x14ac:dyDescent="0.25">
      <c r="A419" s="74" t="s">
        <v>11</v>
      </c>
      <c r="B419" s="70">
        <v>0</v>
      </c>
      <c r="C419" s="70">
        <v>0</v>
      </c>
      <c r="D419" s="70">
        <v>0</v>
      </c>
      <c r="E419" s="70">
        <v>0</v>
      </c>
      <c r="F419" s="70">
        <v>343</v>
      </c>
      <c r="G419" s="70">
        <v>1626</v>
      </c>
      <c r="H419" s="70">
        <v>631</v>
      </c>
      <c r="I419" s="70">
        <v>320</v>
      </c>
      <c r="J419" s="70">
        <v>21</v>
      </c>
      <c r="K419" s="70">
        <v>2941</v>
      </c>
    </row>
    <row r="420" spans="1:11" x14ac:dyDescent="0.25">
      <c r="A420" s="74" t="s">
        <v>12</v>
      </c>
      <c r="B420" s="70">
        <v>0</v>
      </c>
      <c r="C420" s="70">
        <v>0</v>
      </c>
      <c r="D420" s="70">
        <v>0</v>
      </c>
      <c r="E420" s="70">
        <v>0</v>
      </c>
      <c r="F420" s="70">
        <v>24</v>
      </c>
      <c r="G420" s="70">
        <v>18</v>
      </c>
      <c r="H420" s="70">
        <v>15</v>
      </c>
      <c r="I420" s="70">
        <v>8</v>
      </c>
      <c r="J420" s="70">
        <v>1</v>
      </c>
      <c r="K420" s="70">
        <v>66</v>
      </c>
    </row>
    <row r="421" spans="1:11" x14ac:dyDescent="0.25">
      <c r="A421" s="74" t="s">
        <v>32</v>
      </c>
      <c r="B421" s="70">
        <v>0</v>
      </c>
      <c r="C421" s="70">
        <v>0</v>
      </c>
      <c r="D421" s="70">
        <v>0</v>
      </c>
      <c r="E421" s="70">
        <v>0</v>
      </c>
      <c r="F421" s="70">
        <v>0</v>
      </c>
      <c r="G421" s="70">
        <v>0</v>
      </c>
      <c r="H421" s="70">
        <v>0</v>
      </c>
      <c r="I421" s="70">
        <v>0</v>
      </c>
      <c r="J421" s="70">
        <v>0</v>
      </c>
      <c r="K421" s="70">
        <v>0</v>
      </c>
    </row>
    <row r="422" spans="1:11" x14ac:dyDescent="0.25">
      <c r="A422" s="74" t="s">
        <v>18</v>
      </c>
      <c r="B422" s="70">
        <v>0</v>
      </c>
      <c r="C422" s="70">
        <v>0</v>
      </c>
      <c r="D422" s="70">
        <v>0</v>
      </c>
      <c r="E422" s="70">
        <v>0</v>
      </c>
      <c r="F422" s="70">
        <v>70</v>
      </c>
      <c r="G422" s="70">
        <v>410</v>
      </c>
      <c r="H422" s="70">
        <v>334</v>
      </c>
      <c r="I422" s="70">
        <v>106</v>
      </c>
      <c r="J422" s="70">
        <v>2</v>
      </c>
      <c r="K422" s="70">
        <v>922</v>
      </c>
    </row>
    <row r="423" spans="1:11" x14ac:dyDescent="0.25">
      <c r="A423" s="74" t="s">
        <v>46</v>
      </c>
      <c r="B423" s="70">
        <v>0</v>
      </c>
      <c r="C423" s="70">
        <v>0</v>
      </c>
      <c r="D423" s="70">
        <v>0</v>
      </c>
      <c r="E423" s="70">
        <v>0</v>
      </c>
      <c r="F423" s="70">
        <v>0</v>
      </c>
      <c r="G423" s="70">
        <v>0</v>
      </c>
      <c r="H423" s="70">
        <v>0</v>
      </c>
      <c r="I423" s="70">
        <v>1</v>
      </c>
      <c r="J423" s="70">
        <v>0</v>
      </c>
      <c r="K423" s="70">
        <v>1</v>
      </c>
    </row>
    <row r="424" spans="1:11" x14ac:dyDescent="0.25">
      <c r="A424" s="74" t="s">
        <v>13</v>
      </c>
      <c r="B424" s="70">
        <v>0</v>
      </c>
      <c r="C424" s="70">
        <v>0</v>
      </c>
      <c r="D424" s="70">
        <v>0</v>
      </c>
      <c r="E424" s="70">
        <v>0</v>
      </c>
      <c r="F424" s="70">
        <v>0</v>
      </c>
      <c r="G424" s="70">
        <v>0</v>
      </c>
      <c r="H424" s="70">
        <v>0</v>
      </c>
      <c r="I424" s="70">
        <v>40</v>
      </c>
      <c r="J424" s="70">
        <v>0</v>
      </c>
      <c r="K424" s="70">
        <v>40</v>
      </c>
    </row>
    <row r="425" spans="1:11" x14ac:dyDescent="0.25">
      <c r="A425" s="74" t="s">
        <v>14</v>
      </c>
      <c r="B425" s="70">
        <v>0</v>
      </c>
      <c r="C425" s="70">
        <v>0</v>
      </c>
      <c r="D425" s="70">
        <v>0</v>
      </c>
      <c r="E425" s="70">
        <v>0</v>
      </c>
      <c r="F425" s="70">
        <v>206</v>
      </c>
      <c r="G425" s="70">
        <v>256</v>
      </c>
      <c r="H425" s="70">
        <v>89</v>
      </c>
      <c r="I425" s="70">
        <v>28</v>
      </c>
      <c r="J425" s="70">
        <v>0</v>
      </c>
      <c r="K425" s="70">
        <v>579</v>
      </c>
    </row>
    <row r="426" spans="1:11" x14ac:dyDescent="0.25">
      <c r="A426" s="74" t="s">
        <v>40</v>
      </c>
      <c r="B426" s="70">
        <v>1</v>
      </c>
      <c r="C426" s="70">
        <v>0</v>
      </c>
      <c r="D426" s="70">
        <v>1</v>
      </c>
      <c r="E426" s="70">
        <v>0</v>
      </c>
      <c r="F426" s="70">
        <v>0</v>
      </c>
      <c r="G426" s="70">
        <v>0</v>
      </c>
      <c r="H426" s="70">
        <v>0</v>
      </c>
      <c r="I426" s="70">
        <v>1</v>
      </c>
      <c r="J426" s="70">
        <v>0</v>
      </c>
      <c r="K426" s="70">
        <v>3</v>
      </c>
    </row>
    <row r="427" spans="1:11" x14ac:dyDescent="0.25">
      <c r="A427" s="74" t="s">
        <v>52</v>
      </c>
      <c r="B427" s="70">
        <v>0</v>
      </c>
      <c r="C427" s="70">
        <v>0</v>
      </c>
      <c r="D427" s="70">
        <v>0</v>
      </c>
      <c r="E427" s="70">
        <v>0</v>
      </c>
      <c r="F427" s="70">
        <v>0</v>
      </c>
      <c r="G427" s="70">
        <v>0</v>
      </c>
      <c r="H427" s="70">
        <v>0</v>
      </c>
      <c r="I427" s="70">
        <v>0</v>
      </c>
      <c r="J427" s="70">
        <v>0</v>
      </c>
      <c r="K427" s="70">
        <v>0</v>
      </c>
    </row>
    <row r="428" spans="1:11" x14ac:dyDescent="0.25">
      <c r="A428" s="74" t="s">
        <v>53</v>
      </c>
      <c r="B428" s="70">
        <v>0</v>
      </c>
      <c r="C428" s="70">
        <v>0</v>
      </c>
      <c r="D428" s="70">
        <v>0</v>
      </c>
      <c r="E428" s="70">
        <v>0</v>
      </c>
      <c r="F428" s="70">
        <v>0</v>
      </c>
      <c r="G428" s="70">
        <v>0</v>
      </c>
      <c r="H428" s="70">
        <v>0</v>
      </c>
      <c r="I428" s="70">
        <v>0</v>
      </c>
      <c r="J428" s="70">
        <v>0</v>
      </c>
      <c r="K428" s="70">
        <v>0</v>
      </c>
    </row>
    <row r="429" spans="1:11" x14ac:dyDescent="0.25">
      <c r="A429" s="74" t="s">
        <v>15</v>
      </c>
      <c r="B429" s="70">
        <v>0</v>
      </c>
      <c r="C429" s="70">
        <v>0</v>
      </c>
      <c r="D429" s="70">
        <v>0</v>
      </c>
      <c r="E429" s="70">
        <v>0</v>
      </c>
      <c r="F429" s="70">
        <v>0</v>
      </c>
      <c r="G429" s="70">
        <v>0</v>
      </c>
      <c r="H429" s="70">
        <v>0</v>
      </c>
      <c r="I429" s="70">
        <v>0</v>
      </c>
      <c r="J429" s="70">
        <v>2</v>
      </c>
      <c r="K429" s="70">
        <v>2</v>
      </c>
    </row>
    <row r="430" spans="1:11" x14ac:dyDescent="0.25">
      <c r="A430" s="74" t="s">
        <v>54</v>
      </c>
      <c r="B430" s="70">
        <v>0</v>
      </c>
      <c r="C430" s="70">
        <v>0</v>
      </c>
      <c r="D430" s="70">
        <v>0</v>
      </c>
      <c r="E430" s="70">
        <v>0</v>
      </c>
      <c r="F430" s="70">
        <v>0</v>
      </c>
      <c r="G430" s="70">
        <v>0</v>
      </c>
      <c r="H430" s="70">
        <v>0</v>
      </c>
      <c r="I430" s="70">
        <v>0</v>
      </c>
      <c r="J430" s="70">
        <v>3</v>
      </c>
      <c r="K430" s="70">
        <v>3</v>
      </c>
    </row>
    <row r="431" spans="1:11" x14ac:dyDescent="0.25">
      <c r="A431" s="74" t="s">
        <v>47</v>
      </c>
      <c r="B431" s="70">
        <v>0</v>
      </c>
      <c r="C431" s="70">
        <v>0</v>
      </c>
      <c r="D431" s="70">
        <v>0</v>
      </c>
      <c r="E431" s="70">
        <v>0</v>
      </c>
      <c r="F431" s="70">
        <v>33</v>
      </c>
      <c r="G431" s="70">
        <v>53</v>
      </c>
      <c r="H431" s="70">
        <v>68</v>
      </c>
      <c r="I431" s="70">
        <v>22</v>
      </c>
      <c r="J431" s="70">
        <v>0</v>
      </c>
      <c r="K431" s="70">
        <v>176</v>
      </c>
    </row>
    <row r="432" spans="1:11" x14ac:dyDescent="0.25">
      <c r="A432" s="74" t="s">
        <v>16</v>
      </c>
      <c r="B432" s="70">
        <v>0</v>
      </c>
      <c r="C432" s="70">
        <v>0</v>
      </c>
      <c r="D432" s="70">
        <v>1</v>
      </c>
      <c r="E432" s="70">
        <v>0</v>
      </c>
      <c r="F432" s="70">
        <v>0</v>
      </c>
      <c r="G432" s="70">
        <v>0</v>
      </c>
      <c r="H432" s="70">
        <v>1</v>
      </c>
      <c r="I432" s="70">
        <v>1</v>
      </c>
      <c r="J432" s="70">
        <v>0</v>
      </c>
      <c r="K432" s="70">
        <v>3</v>
      </c>
    </row>
    <row r="433" spans="1:11" x14ac:dyDescent="0.25">
      <c r="A433" s="74" t="s">
        <v>55</v>
      </c>
      <c r="B433" s="70">
        <v>0</v>
      </c>
      <c r="C433" s="70">
        <v>0</v>
      </c>
      <c r="D433" s="70">
        <v>0</v>
      </c>
      <c r="E433" s="70">
        <v>0</v>
      </c>
      <c r="F433" s="70">
        <v>0</v>
      </c>
      <c r="G433" s="70">
        <v>0</v>
      </c>
      <c r="H433" s="70">
        <v>0</v>
      </c>
      <c r="I433" s="70">
        <v>0</v>
      </c>
      <c r="J433" s="70">
        <v>0</v>
      </c>
      <c r="K433" s="70">
        <v>0</v>
      </c>
    </row>
    <row r="434" spans="1:11" x14ac:dyDescent="0.25">
      <c r="A434" s="74" t="s">
        <v>17</v>
      </c>
      <c r="B434" s="70">
        <v>0</v>
      </c>
      <c r="C434" s="70">
        <v>0</v>
      </c>
      <c r="D434" s="70">
        <v>0</v>
      </c>
      <c r="E434" s="70">
        <v>0</v>
      </c>
      <c r="F434" s="70">
        <v>0</v>
      </c>
      <c r="G434" s="70">
        <v>1000</v>
      </c>
      <c r="H434" s="70">
        <v>0</v>
      </c>
      <c r="I434" s="70">
        <v>512</v>
      </c>
      <c r="J434" s="70">
        <v>1001</v>
      </c>
      <c r="K434" s="70">
        <v>2513</v>
      </c>
    </row>
    <row r="435" spans="1:11" x14ac:dyDescent="0.25">
      <c r="A435" s="135" t="s">
        <v>24</v>
      </c>
      <c r="B435" s="129">
        <v>2</v>
      </c>
      <c r="C435" s="129">
        <v>40</v>
      </c>
      <c r="D435" s="129">
        <v>89</v>
      </c>
      <c r="E435" s="129">
        <v>65</v>
      </c>
      <c r="F435" s="129">
        <v>769</v>
      </c>
      <c r="G435" s="129">
        <v>3809</v>
      </c>
      <c r="H435" s="129">
        <v>1521</v>
      </c>
      <c r="I435" s="129">
        <v>1251</v>
      </c>
      <c r="J435" s="129">
        <v>1077</v>
      </c>
      <c r="K435" s="129">
        <v>8623</v>
      </c>
    </row>
    <row r="438" spans="1:11" x14ac:dyDescent="0.25">
      <c r="A438" s="141" t="s">
        <v>197</v>
      </c>
      <c r="B438" s="1" t="s">
        <v>20</v>
      </c>
      <c r="C438" s="1"/>
      <c r="D438" s="1"/>
      <c r="E438" s="1"/>
      <c r="F438" s="1" t="s">
        <v>21</v>
      </c>
      <c r="G438" s="1"/>
      <c r="H438" s="1"/>
      <c r="I438" s="1"/>
      <c r="J438" s="1"/>
      <c r="K438" s="1"/>
    </row>
    <row r="439" spans="1:11" x14ac:dyDescent="0.25">
      <c r="A439" s="78" t="s">
        <v>19</v>
      </c>
      <c r="B439" s="1">
        <v>11</v>
      </c>
      <c r="C439" s="1">
        <v>16</v>
      </c>
      <c r="D439" s="1">
        <v>21</v>
      </c>
      <c r="E439" s="1">
        <v>26</v>
      </c>
      <c r="F439" s="1">
        <v>1</v>
      </c>
      <c r="G439" s="1">
        <v>6</v>
      </c>
      <c r="H439" s="1">
        <v>11</v>
      </c>
      <c r="I439" s="1">
        <v>16</v>
      </c>
      <c r="J439" s="1">
        <v>21</v>
      </c>
      <c r="K439" s="20" t="s">
        <v>24</v>
      </c>
    </row>
    <row r="440" spans="1:11" x14ac:dyDescent="0.25">
      <c r="A440" s="169" t="s">
        <v>1</v>
      </c>
      <c r="B440" s="168">
        <v>0</v>
      </c>
      <c r="C440" s="168">
        <v>0</v>
      </c>
      <c r="D440" s="168">
        <v>0</v>
      </c>
      <c r="E440" s="168">
        <v>10</v>
      </c>
      <c r="F440" s="168">
        <v>4</v>
      </c>
      <c r="G440" s="168">
        <v>76</v>
      </c>
      <c r="H440" s="168">
        <v>63</v>
      </c>
      <c r="I440" s="168">
        <v>27</v>
      </c>
      <c r="J440" s="168">
        <v>25</v>
      </c>
      <c r="K440" s="168">
        <v>205</v>
      </c>
    </row>
    <row r="441" spans="1:11" x14ac:dyDescent="0.25">
      <c r="A441" s="74" t="s">
        <v>49</v>
      </c>
      <c r="B441" s="70">
        <v>0</v>
      </c>
      <c r="C441" s="70">
        <v>0</v>
      </c>
      <c r="D441" s="70">
        <v>0</v>
      </c>
      <c r="E441" s="70">
        <v>0</v>
      </c>
      <c r="F441" s="70">
        <v>0</v>
      </c>
      <c r="G441" s="70">
        <v>0</v>
      </c>
      <c r="H441" s="70">
        <v>0</v>
      </c>
      <c r="I441" s="70">
        <v>0</v>
      </c>
      <c r="J441" s="70">
        <v>0</v>
      </c>
      <c r="K441" s="70">
        <v>0</v>
      </c>
    </row>
    <row r="442" spans="1:11" x14ac:dyDescent="0.25">
      <c r="A442" s="74" t="s">
        <v>45</v>
      </c>
      <c r="B442" s="70">
        <v>0</v>
      </c>
      <c r="C442" s="70">
        <v>0</v>
      </c>
      <c r="D442" s="70">
        <v>0</v>
      </c>
      <c r="E442" s="70">
        <v>0</v>
      </c>
      <c r="F442" s="70">
        <v>0</v>
      </c>
      <c r="G442" s="70">
        <v>0</v>
      </c>
      <c r="H442" s="70">
        <v>0</v>
      </c>
      <c r="I442" s="70">
        <v>0</v>
      </c>
      <c r="J442" s="70">
        <v>0</v>
      </c>
      <c r="K442" s="70">
        <v>0</v>
      </c>
    </row>
    <row r="443" spans="1:11" x14ac:dyDescent="0.25">
      <c r="A443" s="74" t="s">
        <v>41</v>
      </c>
      <c r="B443" s="70">
        <v>0</v>
      </c>
      <c r="C443" s="70">
        <v>0</v>
      </c>
      <c r="D443" s="70">
        <v>0</v>
      </c>
      <c r="E443" s="70">
        <v>0</v>
      </c>
      <c r="F443" s="70">
        <v>10</v>
      </c>
      <c r="G443" s="70">
        <v>9</v>
      </c>
      <c r="H443" s="70">
        <v>23</v>
      </c>
      <c r="I443" s="70">
        <v>0</v>
      </c>
      <c r="J443" s="70">
        <v>0</v>
      </c>
      <c r="K443" s="70">
        <v>42</v>
      </c>
    </row>
    <row r="444" spans="1:11" x14ac:dyDescent="0.25">
      <c r="A444" s="74" t="s">
        <v>2</v>
      </c>
      <c r="B444" s="70">
        <v>0</v>
      </c>
      <c r="C444" s="70">
        <v>0</v>
      </c>
      <c r="D444" s="70">
        <v>17</v>
      </c>
      <c r="E444" s="70">
        <v>7</v>
      </c>
      <c r="F444" s="70">
        <v>10</v>
      </c>
      <c r="G444" s="70">
        <v>48</v>
      </c>
      <c r="H444" s="70">
        <v>0</v>
      </c>
      <c r="I444" s="70">
        <v>0</v>
      </c>
      <c r="J444" s="70">
        <v>0</v>
      </c>
      <c r="K444" s="70">
        <v>82</v>
      </c>
    </row>
    <row r="445" spans="1:11" x14ac:dyDescent="0.25">
      <c r="A445" s="74" t="s">
        <v>43</v>
      </c>
      <c r="B445" s="70">
        <v>0</v>
      </c>
      <c r="C445" s="70">
        <v>2</v>
      </c>
      <c r="D445" s="70">
        <v>0</v>
      </c>
      <c r="E445" s="70">
        <v>0</v>
      </c>
      <c r="F445" s="70">
        <v>0</v>
      </c>
      <c r="G445" s="70">
        <v>5</v>
      </c>
      <c r="H445" s="70">
        <v>0</v>
      </c>
      <c r="I445" s="70">
        <v>0</v>
      </c>
      <c r="J445" s="70">
        <v>0</v>
      </c>
      <c r="K445" s="70">
        <v>7</v>
      </c>
    </row>
    <row r="446" spans="1:11" x14ac:dyDescent="0.25">
      <c r="A446" s="74" t="s">
        <v>3</v>
      </c>
      <c r="B446" s="70">
        <v>0</v>
      </c>
      <c r="C446" s="70">
        <v>1</v>
      </c>
      <c r="D446" s="70">
        <v>8</v>
      </c>
      <c r="E446" s="70">
        <v>25</v>
      </c>
      <c r="F446" s="70">
        <v>19</v>
      </c>
      <c r="G446" s="70">
        <v>4</v>
      </c>
      <c r="H446" s="70">
        <v>3</v>
      </c>
      <c r="I446" s="70">
        <v>0</v>
      </c>
      <c r="J446" s="70">
        <v>4</v>
      </c>
      <c r="K446" s="70">
        <v>64</v>
      </c>
    </row>
    <row r="447" spans="1:11" x14ac:dyDescent="0.25">
      <c r="A447" s="74" t="s">
        <v>4</v>
      </c>
      <c r="B447" s="70">
        <v>0</v>
      </c>
      <c r="C447" s="70">
        <v>0</v>
      </c>
      <c r="D447" s="70">
        <v>0</v>
      </c>
      <c r="E447" s="70">
        <v>0</v>
      </c>
      <c r="F447" s="70">
        <v>0</v>
      </c>
      <c r="G447" s="70">
        <v>0</v>
      </c>
      <c r="H447" s="70">
        <v>2</v>
      </c>
      <c r="I447" s="70">
        <v>0</v>
      </c>
      <c r="J447" s="70">
        <v>0</v>
      </c>
      <c r="K447" s="70">
        <v>2</v>
      </c>
    </row>
    <row r="448" spans="1:11" x14ac:dyDescent="0.25">
      <c r="A448" s="74" t="s">
        <v>48</v>
      </c>
      <c r="B448" s="70">
        <v>0</v>
      </c>
      <c r="C448" s="70">
        <v>0</v>
      </c>
      <c r="D448" s="70">
        <v>2</v>
      </c>
      <c r="E448" s="70">
        <v>0</v>
      </c>
      <c r="F448" s="70">
        <v>0</v>
      </c>
      <c r="G448" s="70">
        <v>2</v>
      </c>
      <c r="H448" s="70">
        <v>0</v>
      </c>
      <c r="I448" s="70">
        <v>0</v>
      </c>
      <c r="J448" s="70">
        <v>0</v>
      </c>
      <c r="K448" s="70">
        <v>4</v>
      </c>
    </row>
    <row r="449" spans="1:11" x14ac:dyDescent="0.25">
      <c r="A449" s="74" t="s">
        <v>6</v>
      </c>
      <c r="B449" s="70">
        <v>0</v>
      </c>
      <c r="C449" s="70">
        <v>0</v>
      </c>
      <c r="D449" s="70">
        <v>0</v>
      </c>
      <c r="E449" s="70">
        <v>0</v>
      </c>
      <c r="F449" s="70">
        <v>0</v>
      </c>
      <c r="G449" s="70">
        <v>0</v>
      </c>
      <c r="H449" s="70">
        <v>1</v>
      </c>
      <c r="I449" s="70">
        <v>0</v>
      </c>
      <c r="J449" s="70">
        <v>0</v>
      </c>
      <c r="K449" s="70">
        <v>1</v>
      </c>
    </row>
    <row r="450" spans="1:11" x14ac:dyDescent="0.25">
      <c r="A450" s="74" t="s">
        <v>7</v>
      </c>
      <c r="B450" s="70">
        <v>0</v>
      </c>
      <c r="C450" s="70">
        <v>0</v>
      </c>
      <c r="D450" s="70">
        <v>0</v>
      </c>
      <c r="E450" s="70">
        <v>1</v>
      </c>
      <c r="F450" s="70">
        <v>190</v>
      </c>
      <c r="G450" s="70">
        <v>0</v>
      </c>
      <c r="H450" s="70">
        <v>7</v>
      </c>
      <c r="I450" s="70">
        <v>2</v>
      </c>
      <c r="J450" s="70">
        <v>4</v>
      </c>
      <c r="K450" s="70">
        <v>204</v>
      </c>
    </row>
    <row r="451" spans="1:11" x14ac:dyDescent="0.25">
      <c r="A451" s="74" t="s">
        <v>81</v>
      </c>
      <c r="B451" s="70">
        <v>0</v>
      </c>
      <c r="C451" s="70">
        <v>0</v>
      </c>
      <c r="D451" s="70">
        <v>0</v>
      </c>
      <c r="E451" s="70">
        <v>0</v>
      </c>
      <c r="F451" s="70">
        <v>0</v>
      </c>
      <c r="G451" s="70">
        <v>0</v>
      </c>
      <c r="H451" s="70">
        <v>0</v>
      </c>
      <c r="I451" s="70">
        <v>0</v>
      </c>
      <c r="J451" s="70">
        <v>0</v>
      </c>
      <c r="K451" s="70">
        <v>0</v>
      </c>
    </row>
    <row r="452" spans="1:11" x14ac:dyDescent="0.25">
      <c r="A452" s="74" t="s">
        <v>50</v>
      </c>
      <c r="B452" s="70">
        <v>0</v>
      </c>
      <c r="C452" s="70">
        <v>0</v>
      </c>
      <c r="D452" s="70">
        <v>0</v>
      </c>
      <c r="E452" s="70">
        <v>0</v>
      </c>
      <c r="F452" s="70">
        <v>0</v>
      </c>
      <c r="G452" s="70">
        <v>0</v>
      </c>
      <c r="H452" s="70">
        <v>0</v>
      </c>
      <c r="I452" s="70">
        <v>0</v>
      </c>
      <c r="J452" s="70">
        <v>0</v>
      </c>
      <c r="K452" s="70">
        <v>0</v>
      </c>
    </row>
    <row r="453" spans="1:11" x14ac:dyDescent="0.25">
      <c r="A453" s="74" t="s">
        <v>51</v>
      </c>
      <c r="B453" s="70">
        <v>0</v>
      </c>
      <c r="C453" s="70">
        <v>0</v>
      </c>
      <c r="D453" s="70">
        <v>0</v>
      </c>
      <c r="E453" s="70">
        <v>0</v>
      </c>
      <c r="F453" s="70">
        <v>5</v>
      </c>
      <c r="G453" s="70">
        <v>1</v>
      </c>
      <c r="H453" s="70">
        <v>0</v>
      </c>
      <c r="I453" s="70">
        <v>0</v>
      </c>
      <c r="J453" s="70">
        <v>0</v>
      </c>
      <c r="K453" s="70">
        <v>6</v>
      </c>
    </row>
    <row r="454" spans="1:11" x14ac:dyDescent="0.25">
      <c r="A454" s="74" t="s">
        <v>42</v>
      </c>
      <c r="B454" s="70">
        <v>0</v>
      </c>
      <c r="C454" s="70">
        <v>0</v>
      </c>
      <c r="D454" s="70">
        <v>0</v>
      </c>
      <c r="E454" s="70">
        <v>0</v>
      </c>
      <c r="F454" s="70">
        <v>1</v>
      </c>
      <c r="G454" s="70">
        <v>1</v>
      </c>
      <c r="H454" s="70">
        <v>0</v>
      </c>
      <c r="I454" s="70">
        <v>2</v>
      </c>
      <c r="J454" s="70">
        <v>2</v>
      </c>
      <c r="K454" s="70">
        <v>6</v>
      </c>
    </row>
    <row r="455" spans="1:11" x14ac:dyDescent="0.25">
      <c r="A455" s="74" t="s">
        <v>8</v>
      </c>
      <c r="B455" s="70">
        <v>0</v>
      </c>
      <c r="C455" s="70">
        <v>0</v>
      </c>
      <c r="D455" s="70">
        <v>0</v>
      </c>
      <c r="E455" s="70">
        <v>0</v>
      </c>
      <c r="F455" s="70">
        <v>0</v>
      </c>
      <c r="G455" s="70">
        <v>0</v>
      </c>
      <c r="H455" s="70">
        <v>1</v>
      </c>
      <c r="I455" s="70">
        <v>1</v>
      </c>
      <c r="J455" s="70">
        <v>3</v>
      </c>
      <c r="K455" s="70">
        <v>5</v>
      </c>
    </row>
    <row r="456" spans="1:11" x14ac:dyDescent="0.25">
      <c r="A456" s="74" t="s">
        <v>9</v>
      </c>
      <c r="B456" s="70">
        <v>0</v>
      </c>
      <c r="C456" s="70">
        <v>0</v>
      </c>
      <c r="D456" s="70">
        <v>0</v>
      </c>
      <c r="E456" s="70">
        <v>0</v>
      </c>
      <c r="F456" s="70">
        <v>16</v>
      </c>
      <c r="G456" s="70">
        <v>309</v>
      </c>
      <c r="H456" s="70">
        <v>25</v>
      </c>
      <c r="I456" s="70">
        <v>0</v>
      </c>
      <c r="J456" s="70">
        <v>0</v>
      </c>
      <c r="K456" s="70">
        <v>350</v>
      </c>
    </row>
    <row r="457" spans="1:11" x14ac:dyDescent="0.25">
      <c r="A457" s="74" t="s">
        <v>44</v>
      </c>
      <c r="B457" s="70">
        <v>0</v>
      </c>
      <c r="C457" s="70">
        <v>0</v>
      </c>
      <c r="D457" s="70">
        <v>0</v>
      </c>
      <c r="E457" s="70">
        <v>0</v>
      </c>
      <c r="F457" s="70">
        <v>0</v>
      </c>
      <c r="G457" s="70">
        <v>1</v>
      </c>
      <c r="H457" s="70">
        <v>1</v>
      </c>
      <c r="I457" s="70">
        <v>0</v>
      </c>
      <c r="J457" s="70">
        <v>0</v>
      </c>
      <c r="K457" s="70">
        <v>2</v>
      </c>
    </row>
    <row r="458" spans="1:11" x14ac:dyDescent="0.25">
      <c r="A458" s="74" t="s">
        <v>10</v>
      </c>
      <c r="B458" s="70">
        <v>0</v>
      </c>
      <c r="C458" s="70">
        <v>0</v>
      </c>
      <c r="D458" s="70">
        <v>0</v>
      </c>
      <c r="E458" s="70">
        <v>0</v>
      </c>
      <c r="F458" s="70">
        <v>1</v>
      </c>
      <c r="G458" s="70">
        <v>4</v>
      </c>
      <c r="H458" s="70">
        <v>1</v>
      </c>
      <c r="I458" s="70">
        <v>0</v>
      </c>
      <c r="J458" s="70">
        <v>0</v>
      </c>
      <c r="K458" s="70">
        <v>6</v>
      </c>
    </row>
    <row r="459" spans="1:11" x14ac:dyDescent="0.25">
      <c r="A459" s="74" t="s">
        <v>11</v>
      </c>
      <c r="B459" s="70">
        <v>0</v>
      </c>
      <c r="C459" s="70">
        <v>0</v>
      </c>
      <c r="D459" s="70">
        <v>0</v>
      </c>
      <c r="E459" s="70">
        <v>12</v>
      </c>
      <c r="F459" s="70">
        <v>467</v>
      </c>
      <c r="G459" s="70">
        <v>8694</v>
      </c>
      <c r="H459" s="70">
        <v>4703</v>
      </c>
      <c r="I459" s="70">
        <v>123</v>
      </c>
      <c r="J459" s="70">
        <v>12</v>
      </c>
      <c r="K459" s="70">
        <v>14011</v>
      </c>
    </row>
    <row r="460" spans="1:11" x14ac:dyDescent="0.25">
      <c r="A460" s="74" t="s">
        <v>12</v>
      </c>
      <c r="B460" s="70">
        <v>0</v>
      </c>
      <c r="C460" s="70">
        <v>0</v>
      </c>
      <c r="D460" s="70">
        <v>0</v>
      </c>
      <c r="E460" s="70">
        <v>9</v>
      </c>
      <c r="F460" s="70">
        <v>11</v>
      </c>
      <c r="G460" s="70">
        <v>494</v>
      </c>
      <c r="H460" s="70">
        <v>118</v>
      </c>
      <c r="I460" s="70">
        <v>2</v>
      </c>
      <c r="J460" s="70">
        <v>0</v>
      </c>
      <c r="K460" s="70">
        <v>634</v>
      </c>
    </row>
    <row r="461" spans="1:11" x14ac:dyDescent="0.25">
      <c r="A461" s="74" t="s">
        <v>32</v>
      </c>
      <c r="B461" s="70">
        <v>0</v>
      </c>
      <c r="C461" s="70">
        <v>0</v>
      </c>
      <c r="D461" s="70">
        <v>0</v>
      </c>
      <c r="E461" s="70">
        <v>0</v>
      </c>
      <c r="F461" s="70">
        <v>0</v>
      </c>
      <c r="G461" s="70">
        <v>612</v>
      </c>
      <c r="H461" s="70">
        <v>1</v>
      </c>
      <c r="I461" s="70">
        <v>0</v>
      </c>
      <c r="J461" s="70">
        <v>0</v>
      </c>
      <c r="K461" s="70">
        <v>613</v>
      </c>
    </row>
    <row r="462" spans="1:11" x14ac:dyDescent="0.25">
      <c r="A462" s="74" t="s">
        <v>18</v>
      </c>
      <c r="B462" s="70">
        <v>0</v>
      </c>
      <c r="C462" s="70">
        <v>0</v>
      </c>
      <c r="D462" s="70">
        <v>0</v>
      </c>
      <c r="E462" s="70">
        <v>0</v>
      </c>
      <c r="F462" s="70">
        <v>43</v>
      </c>
      <c r="G462" s="70">
        <v>1632</v>
      </c>
      <c r="H462" s="70">
        <v>144</v>
      </c>
      <c r="I462" s="70">
        <v>0</v>
      </c>
      <c r="J462" s="70">
        <v>7</v>
      </c>
      <c r="K462" s="70">
        <v>1826</v>
      </c>
    </row>
    <row r="463" spans="1:11" x14ac:dyDescent="0.25">
      <c r="A463" s="74" t="s">
        <v>46</v>
      </c>
      <c r="B463" s="70">
        <v>0</v>
      </c>
      <c r="C463" s="70">
        <v>0</v>
      </c>
      <c r="D463" s="70">
        <v>0</v>
      </c>
      <c r="E463" s="70">
        <v>1</v>
      </c>
      <c r="F463" s="70">
        <v>0</v>
      </c>
      <c r="G463" s="70">
        <v>0</v>
      </c>
      <c r="H463" s="70">
        <v>0</v>
      </c>
      <c r="I463" s="70">
        <v>2</v>
      </c>
      <c r="J463" s="70">
        <v>0</v>
      </c>
      <c r="K463" s="70">
        <v>3</v>
      </c>
    </row>
    <row r="464" spans="1:11" x14ac:dyDescent="0.25">
      <c r="A464" s="74" t="s">
        <v>13</v>
      </c>
      <c r="B464" s="70">
        <v>0</v>
      </c>
      <c r="C464" s="70">
        <v>0</v>
      </c>
      <c r="D464" s="70">
        <v>0</v>
      </c>
      <c r="E464" s="70">
        <v>0</v>
      </c>
      <c r="F464" s="70">
        <v>0</v>
      </c>
      <c r="G464" s="70">
        <v>0</v>
      </c>
      <c r="H464" s="70">
        <v>26</v>
      </c>
      <c r="I464" s="70">
        <v>0</v>
      </c>
      <c r="J464" s="70">
        <v>0</v>
      </c>
      <c r="K464" s="70">
        <v>26</v>
      </c>
    </row>
    <row r="465" spans="1:11" x14ac:dyDescent="0.25">
      <c r="A465" s="74" t="s">
        <v>14</v>
      </c>
      <c r="B465" s="70">
        <v>0</v>
      </c>
      <c r="C465" s="70">
        <v>6</v>
      </c>
      <c r="D465" s="70">
        <v>0</v>
      </c>
      <c r="E465" s="70">
        <v>14</v>
      </c>
      <c r="F465" s="70">
        <v>211</v>
      </c>
      <c r="G465" s="70">
        <v>800</v>
      </c>
      <c r="H465" s="70">
        <v>120</v>
      </c>
      <c r="I465" s="70">
        <v>4</v>
      </c>
      <c r="J465" s="70">
        <v>1</v>
      </c>
      <c r="K465" s="70">
        <v>1156</v>
      </c>
    </row>
    <row r="466" spans="1:11" x14ac:dyDescent="0.25">
      <c r="A466" s="74" t="s">
        <v>40</v>
      </c>
      <c r="B466" s="70">
        <v>465</v>
      </c>
      <c r="C466" s="70">
        <v>126</v>
      </c>
      <c r="D466" s="70">
        <v>5</v>
      </c>
      <c r="E466" s="70">
        <v>0</v>
      </c>
      <c r="F466" s="70">
        <v>0</v>
      </c>
      <c r="G466" s="70">
        <v>1</v>
      </c>
      <c r="H466" s="70">
        <v>0</v>
      </c>
      <c r="I466" s="70">
        <v>0</v>
      </c>
      <c r="J466" s="70">
        <v>0</v>
      </c>
      <c r="K466" s="70">
        <v>597</v>
      </c>
    </row>
    <row r="467" spans="1:11" x14ac:dyDescent="0.25">
      <c r="A467" s="74" t="s">
        <v>52</v>
      </c>
      <c r="B467" s="70">
        <v>0</v>
      </c>
      <c r="C467" s="70">
        <v>0</v>
      </c>
      <c r="D467" s="70">
        <v>0</v>
      </c>
      <c r="E467" s="70">
        <v>0</v>
      </c>
      <c r="F467" s="70">
        <v>0</v>
      </c>
      <c r="G467" s="70">
        <v>0</v>
      </c>
      <c r="H467" s="70">
        <v>0</v>
      </c>
      <c r="I467" s="70">
        <v>0</v>
      </c>
      <c r="J467" s="70">
        <v>0</v>
      </c>
      <c r="K467" s="70">
        <v>0</v>
      </c>
    </row>
    <row r="468" spans="1:11" x14ac:dyDescent="0.25">
      <c r="A468" s="74" t="s">
        <v>53</v>
      </c>
      <c r="B468" s="70">
        <v>0</v>
      </c>
      <c r="C468" s="70">
        <v>0</v>
      </c>
      <c r="D468" s="70">
        <v>0</v>
      </c>
      <c r="E468" s="70">
        <v>0</v>
      </c>
      <c r="F468" s="70">
        <v>0</v>
      </c>
      <c r="G468" s="70">
        <v>0</v>
      </c>
      <c r="H468" s="70">
        <v>66</v>
      </c>
      <c r="I468" s="70">
        <v>1</v>
      </c>
      <c r="J468" s="70">
        <v>0</v>
      </c>
      <c r="K468" s="70">
        <v>67</v>
      </c>
    </row>
    <row r="469" spans="1:11" x14ac:dyDescent="0.25">
      <c r="A469" s="74" t="s">
        <v>15</v>
      </c>
      <c r="B469" s="70">
        <v>0</v>
      </c>
      <c r="C469" s="70">
        <v>0</v>
      </c>
      <c r="D469" s="70">
        <v>0</v>
      </c>
      <c r="E469" s="70">
        <v>0</v>
      </c>
      <c r="F469" s="70">
        <v>0</v>
      </c>
      <c r="G469" s="70">
        <v>5</v>
      </c>
      <c r="H469" s="70">
        <v>12</v>
      </c>
      <c r="I469" s="70">
        <v>0</v>
      </c>
      <c r="J469" s="70">
        <v>0</v>
      </c>
      <c r="K469" s="70">
        <v>17</v>
      </c>
    </row>
    <row r="470" spans="1:11" x14ac:dyDescent="0.25">
      <c r="A470" s="74" t="s">
        <v>54</v>
      </c>
      <c r="B470" s="70">
        <v>0</v>
      </c>
      <c r="C470" s="70">
        <v>0</v>
      </c>
      <c r="D470" s="70">
        <v>0</v>
      </c>
      <c r="E470" s="70">
        <v>0</v>
      </c>
      <c r="F470" s="70">
        <v>0</v>
      </c>
      <c r="G470" s="70">
        <v>2</v>
      </c>
      <c r="H470" s="70">
        <v>120</v>
      </c>
      <c r="I470" s="70">
        <v>4</v>
      </c>
      <c r="J470" s="70">
        <v>0</v>
      </c>
      <c r="K470" s="70">
        <v>126</v>
      </c>
    </row>
    <row r="471" spans="1:11" x14ac:dyDescent="0.25">
      <c r="A471" s="74" t="s">
        <v>47</v>
      </c>
      <c r="B471" s="70">
        <v>0</v>
      </c>
      <c r="C471" s="70">
        <v>0</v>
      </c>
      <c r="D471" s="70">
        <v>0</v>
      </c>
      <c r="E471" s="70">
        <v>0</v>
      </c>
      <c r="F471" s="70">
        <v>0</v>
      </c>
      <c r="G471" s="70">
        <v>7</v>
      </c>
      <c r="H471" s="70">
        <v>45</v>
      </c>
      <c r="I471" s="70">
        <v>3</v>
      </c>
      <c r="J471" s="70">
        <v>0</v>
      </c>
      <c r="K471" s="70">
        <v>55</v>
      </c>
    </row>
    <row r="472" spans="1:11" x14ac:dyDescent="0.25">
      <c r="A472" s="74" t="s">
        <v>16</v>
      </c>
      <c r="B472" s="70">
        <v>0</v>
      </c>
      <c r="C472" s="70">
        <v>1</v>
      </c>
      <c r="D472" s="70">
        <v>0</v>
      </c>
      <c r="E472" s="70">
        <v>0</v>
      </c>
      <c r="F472" s="70">
        <v>2</v>
      </c>
      <c r="G472" s="70">
        <v>1</v>
      </c>
      <c r="H472" s="70">
        <v>3</v>
      </c>
      <c r="I472" s="70">
        <v>2</v>
      </c>
      <c r="J472" s="70">
        <v>1</v>
      </c>
      <c r="K472" s="70">
        <v>10</v>
      </c>
    </row>
    <row r="473" spans="1:11" x14ac:dyDescent="0.25">
      <c r="A473" s="74" t="s">
        <v>55</v>
      </c>
      <c r="B473" s="70">
        <v>0</v>
      </c>
      <c r="C473" s="70">
        <v>0</v>
      </c>
      <c r="D473" s="70">
        <v>0</v>
      </c>
      <c r="E473" s="70">
        <v>0</v>
      </c>
      <c r="F473" s="70">
        <v>0</v>
      </c>
      <c r="G473" s="70">
        <v>0</v>
      </c>
      <c r="H473" s="70">
        <v>0</v>
      </c>
      <c r="I473" s="70">
        <v>0</v>
      </c>
      <c r="J473" s="70">
        <v>0</v>
      </c>
      <c r="K473" s="70">
        <v>0</v>
      </c>
    </row>
    <row r="474" spans="1:11" x14ac:dyDescent="0.25">
      <c r="A474" s="74" t="s">
        <v>17</v>
      </c>
      <c r="B474" s="70">
        <v>0</v>
      </c>
      <c r="C474" s="70">
        <v>0</v>
      </c>
      <c r="D474" s="70">
        <v>0</v>
      </c>
      <c r="E474" s="70">
        <v>0</v>
      </c>
      <c r="F474" s="70">
        <v>0</v>
      </c>
      <c r="G474" s="70">
        <v>100</v>
      </c>
      <c r="H474" s="70">
        <v>1</v>
      </c>
      <c r="I474" s="70">
        <v>0</v>
      </c>
      <c r="J474" s="70">
        <v>1</v>
      </c>
      <c r="K474" s="70">
        <v>102</v>
      </c>
    </row>
    <row r="475" spans="1:11" x14ac:dyDescent="0.25">
      <c r="A475" s="170" t="s">
        <v>24</v>
      </c>
      <c r="B475" s="168">
        <v>465</v>
      </c>
      <c r="C475" s="168">
        <v>136</v>
      </c>
      <c r="D475" s="168">
        <v>32</v>
      </c>
      <c r="E475" s="168">
        <v>79</v>
      </c>
      <c r="F475" s="168">
        <v>990</v>
      </c>
      <c r="G475" s="168">
        <v>12808</v>
      </c>
      <c r="H475" s="168">
        <v>5486</v>
      </c>
      <c r="I475" s="168">
        <v>173</v>
      </c>
      <c r="J475" s="168">
        <v>60</v>
      </c>
      <c r="K475" s="168">
        <v>20229</v>
      </c>
    </row>
    <row r="478" spans="1:11" x14ac:dyDescent="0.25">
      <c r="A478" s="141" t="s">
        <v>204</v>
      </c>
      <c r="B478" s="1" t="s">
        <v>20</v>
      </c>
      <c r="C478" s="1"/>
      <c r="D478" s="1"/>
      <c r="E478" s="1"/>
      <c r="F478" s="1" t="s">
        <v>21</v>
      </c>
      <c r="G478" s="1"/>
      <c r="H478" s="1"/>
      <c r="I478" s="1"/>
      <c r="J478" s="1"/>
      <c r="K478" s="1"/>
    </row>
    <row r="479" spans="1:11" x14ac:dyDescent="0.25">
      <c r="A479" s="89" t="s">
        <v>19</v>
      </c>
      <c r="B479" s="173">
        <v>15</v>
      </c>
      <c r="C479" s="173">
        <v>20</v>
      </c>
      <c r="D479" s="173">
        <v>25</v>
      </c>
      <c r="E479" s="173">
        <v>30</v>
      </c>
      <c r="F479" s="173">
        <v>5</v>
      </c>
      <c r="G479" s="173">
        <v>10</v>
      </c>
      <c r="H479" s="173">
        <v>15</v>
      </c>
      <c r="I479" s="173">
        <v>20</v>
      </c>
      <c r="J479" s="173">
        <v>25</v>
      </c>
      <c r="K479" s="160" t="s">
        <v>24</v>
      </c>
    </row>
    <row r="480" spans="1:11" x14ac:dyDescent="0.25">
      <c r="A480" s="74" t="s">
        <v>1</v>
      </c>
      <c r="B480" s="70">
        <v>0</v>
      </c>
      <c r="C480" s="70">
        <v>0</v>
      </c>
      <c r="D480" s="70">
        <v>0</v>
      </c>
      <c r="E480" s="70">
        <v>9</v>
      </c>
      <c r="F480" s="70">
        <v>11</v>
      </c>
      <c r="G480" s="70">
        <v>43</v>
      </c>
      <c r="H480" s="70">
        <v>42</v>
      </c>
      <c r="I480" s="70">
        <v>27</v>
      </c>
      <c r="J480" s="70">
        <v>42</v>
      </c>
      <c r="K480" s="70">
        <v>174</v>
      </c>
    </row>
    <row r="481" spans="1:11" x14ac:dyDescent="0.25">
      <c r="A481" s="74" t="s">
        <v>49</v>
      </c>
      <c r="B481" s="70">
        <v>0</v>
      </c>
      <c r="C481" s="70">
        <v>0</v>
      </c>
      <c r="D481" s="70">
        <v>0</v>
      </c>
      <c r="E481" s="70">
        <v>0</v>
      </c>
      <c r="F481" s="70">
        <v>0</v>
      </c>
      <c r="G481" s="70">
        <v>0</v>
      </c>
      <c r="H481" s="70">
        <v>0</v>
      </c>
      <c r="I481" s="70">
        <v>0</v>
      </c>
      <c r="J481" s="70">
        <v>0</v>
      </c>
      <c r="K481" s="70">
        <v>0</v>
      </c>
    </row>
    <row r="482" spans="1:11" x14ac:dyDescent="0.25">
      <c r="A482" s="74" t="s">
        <v>45</v>
      </c>
      <c r="B482" s="70">
        <v>0</v>
      </c>
      <c r="C482" s="70">
        <v>0</v>
      </c>
      <c r="D482" s="70">
        <v>0</v>
      </c>
      <c r="E482" s="70">
        <v>0</v>
      </c>
      <c r="F482" s="70">
        <v>0</v>
      </c>
      <c r="G482" s="70">
        <v>0</v>
      </c>
      <c r="H482" s="70">
        <v>1</v>
      </c>
      <c r="I482" s="70">
        <v>0</v>
      </c>
      <c r="J482" s="70">
        <v>0</v>
      </c>
      <c r="K482" s="70">
        <v>1</v>
      </c>
    </row>
    <row r="483" spans="1:11" x14ac:dyDescent="0.25">
      <c r="A483" s="74" t="s">
        <v>41</v>
      </c>
      <c r="B483" s="70">
        <v>0</v>
      </c>
      <c r="C483" s="70">
        <v>0</v>
      </c>
      <c r="D483" s="70">
        <v>0</v>
      </c>
      <c r="E483" s="70">
        <v>1</v>
      </c>
      <c r="F483" s="70">
        <v>0</v>
      </c>
      <c r="G483" s="70">
        <v>1</v>
      </c>
      <c r="H483" s="70">
        <v>0</v>
      </c>
      <c r="I483" s="70">
        <v>1</v>
      </c>
      <c r="J483" s="70">
        <v>0</v>
      </c>
      <c r="K483" s="70">
        <v>3</v>
      </c>
    </row>
    <row r="484" spans="1:11" x14ac:dyDescent="0.25">
      <c r="A484" s="74" t="s">
        <v>2</v>
      </c>
      <c r="B484" s="70">
        <v>0</v>
      </c>
      <c r="C484" s="70">
        <v>12</v>
      </c>
      <c r="D484" s="70">
        <v>13</v>
      </c>
      <c r="E484" s="70">
        <v>68</v>
      </c>
      <c r="F484" s="70">
        <v>32</v>
      </c>
      <c r="G484" s="70">
        <v>2</v>
      </c>
      <c r="H484" s="70">
        <v>5</v>
      </c>
      <c r="I484" s="70">
        <v>0</v>
      </c>
      <c r="J484" s="70">
        <v>0</v>
      </c>
      <c r="K484" s="70">
        <v>132</v>
      </c>
    </row>
    <row r="485" spans="1:11" x14ac:dyDescent="0.25">
      <c r="A485" s="74" t="s">
        <v>43</v>
      </c>
      <c r="B485" s="70">
        <v>0</v>
      </c>
      <c r="C485" s="70">
        <v>5</v>
      </c>
      <c r="D485" s="70">
        <v>2</v>
      </c>
      <c r="E485" s="70">
        <v>0</v>
      </c>
      <c r="F485" s="70">
        <v>2</v>
      </c>
      <c r="G485" s="70">
        <v>4</v>
      </c>
      <c r="H485" s="70">
        <v>2</v>
      </c>
      <c r="I485" s="70">
        <v>0</v>
      </c>
      <c r="J485" s="70">
        <v>2</v>
      </c>
      <c r="K485" s="70">
        <v>17</v>
      </c>
    </row>
    <row r="486" spans="1:11" x14ac:dyDescent="0.25">
      <c r="A486" s="74" t="s">
        <v>3</v>
      </c>
      <c r="B486" s="70">
        <v>3</v>
      </c>
      <c r="C486" s="70">
        <v>17</v>
      </c>
      <c r="D486" s="70">
        <v>28</v>
      </c>
      <c r="E486" s="70">
        <v>37</v>
      </c>
      <c r="F486" s="70">
        <v>7</v>
      </c>
      <c r="G486" s="70">
        <v>5</v>
      </c>
      <c r="H486" s="70">
        <v>5</v>
      </c>
      <c r="I486" s="70">
        <v>6</v>
      </c>
      <c r="J486" s="70">
        <v>0</v>
      </c>
      <c r="K486" s="70">
        <v>108</v>
      </c>
    </row>
    <row r="487" spans="1:11" x14ac:dyDescent="0.25">
      <c r="A487" s="74" t="s">
        <v>4</v>
      </c>
      <c r="B487" s="70">
        <v>0</v>
      </c>
      <c r="C487" s="70">
        <v>0</v>
      </c>
      <c r="D487" s="70">
        <v>0</v>
      </c>
      <c r="E487" s="70">
        <v>0</v>
      </c>
      <c r="F487" s="70">
        <v>1</v>
      </c>
      <c r="G487" s="70">
        <v>0</v>
      </c>
      <c r="H487" s="70">
        <v>0</v>
      </c>
      <c r="I487" s="70">
        <v>0</v>
      </c>
      <c r="J487" s="70">
        <v>0</v>
      </c>
      <c r="K487" s="70">
        <v>1</v>
      </c>
    </row>
    <row r="488" spans="1:11" x14ac:dyDescent="0.25">
      <c r="A488" s="74" t="s">
        <v>48</v>
      </c>
      <c r="B488" s="70">
        <v>0</v>
      </c>
      <c r="C488" s="70">
        <v>0</v>
      </c>
      <c r="D488" s="70">
        <v>0</v>
      </c>
      <c r="E488" s="70">
        <v>0</v>
      </c>
      <c r="F488" s="70">
        <v>0</v>
      </c>
      <c r="G488" s="70">
        <v>0</v>
      </c>
      <c r="H488" s="70">
        <v>0</v>
      </c>
      <c r="I488" s="70">
        <v>0</v>
      </c>
      <c r="J488" s="70">
        <v>0</v>
      </c>
      <c r="K488" s="70">
        <v>0</v>
      </c>
    </row>
    <row r="489" spans="1:11" x14ac:dyDescent="0.25">
      <c r="A489" s="74" t="s">
        <v>6</v>
      </c>
      <c r="B489" s="70">
        <v>0</v>
      </c>
      <c r="C489" s="70">
        <v>0</v>
      </c>
      <c r="D489" s="70">
        <v>0</v>
      </c>
      <c r="E489" s="70">
        <v>0</v>
      </c>
      <c r="F489" s="70">
        <v>0</v>
      </c>
      <c r="G489" s="70">
        <v>0</v>
      </c>
      <c r="H489" s="70">
        <v>0</v>
      </c>
      <c r="I489" s="70">
        <v>0</v>
      </c>
      <c r="J489" s="70">
        <v>0</v>
      </c>
      <c r="K489" s="70">
        <v>0</v>
      </c>
    </row>
    <row r="490" spans="1:11" x14ac:dyDescent="0.25">
      <c r="A490" s="74" t="s">
        <v>7</v>
      </c>
      <c r="B490" s="70">
        <v>0</v>
      </c>
      <c r="C490" s="70">
        <v>0</v>
      </c>
      <c r="D490" s="70">
        <v>0</v>
      </c>
      <c r="E490" s="70">
        <v>6</v>
      </c>
      <c r="F490" s="70">
        <v>117</v>
      </c>
      <c r="G490" s="70">
        <v>26</v>
      </c>
      <c r="H490" s="70">
        <v>2</v>
      </c>
      <c r="I490" s="70">
        <v>1</v>
      </c>
      <c r="J490" s="70">
        <v>1</v>
      </c>
      <c r="K490" s="70">
        <v>153</v>
      </c>
    </row>
    <row r="491" spans="1:11" x14ac:dyDescent="0.25">
      <c r="A491" s="74" t="s">
        <v>81</v>
      </c>
      <c r="B491" s="70">
        <v>0</v>
      </c>
      <c r="C491" s="70">
        <v>0</v>
      </c>
      <c r="D491" s="70">
        <v>0</v>
      </c>
      <c r="E491" s="70">
        <v>0</v>
      </c>
      <c r="F491" s="70">
        <v>0</v>
      </c>
      <c r="G491" s="70">
        <v>0</v>
      </c>
      <c r="H491" s="70">
        <v>0</v>
      </c>
      <c r="I491" s="70">
        <v>0</v>
      </c>
      <c r="J491" s="70">
        <v>0</v>
      </c>
      <c r="K491" s="70">
        <v>0</v>
      </c>
    </row>
    <row r="492" spans="1:11" x14ac:dyDescent="0.25">
      <c r="A492" s="74" t="s">
        <v>50</v>
      </c>
      <c r="B492" s="70">
        <v>0</v>
      </c>
      <c r="C492" s="70">
        <v>0</v>
      </c>
      <c r="D492" s="70">
        <v>0</v>
      </c>
      <c r="E492" s="70">
        <v>0</v>
      </c>
      <c r="F492" s="70">
        <v>0</v>
      </c>
      <c r="G492" s="70">
        <v>0</v>
      </c>
      <c r="H492" s="70">
        <v>0</v>
      </c>
      <c r="I492" s="70">
        <v>0</v>
      </c>
      <c r="J492" s="70">
        <v>0</v>
      </c>
      <c r="K492" s="70">
        <v>0</v>
      </c>
    </row>
    <row r="493" spans="1:11" x14ac:dyDescent="0.25">
      <c r="A493" s="74" t="s">
        <v>51</v>
      </c>
      <c r="B493" s="70">
        <v>0</v>
      </c>
      <c r="C493" s="70">
        <v>0</v>
      </c>
      <c r="D493" s="70">
        <v>0</v>
      </c>
      <c r="E493" s="70">
        <v>0</v>
      </c>
      <c r="F493" s="70">
        <v>7</v>
      </c>
      <c r="G493" s="70">
        <v>0</v>
      </c>
      <c r="H493" s="70">
        <v>0</v>
      </c>
      <c r="I493" s="70">
        <v>0</v>
      </c>
      <c r="J493" s="70">
        <v>1</v>
      </c>
      <c r="K493" s="70">
        <v>8</v>
      </c>
    </row>
    <row r="494" spans="1:11" x14ac:dyDescent="0.25">
      <c r="A494" s="74" t="s">
        <v>42</v>
      </c>
      <c r="B494" s="70">
        <v>0</v>
      </c>
      <c r="C494" s="70">
        <v>0</v>
      </c>
      <c r="D494" s="70">
        <v>0</v>
      </c>
      <c r="E494" s="70">
        <v>3</v>
      </c>
      <c r="F494" s="70">
        <v>1</v>
      </c>
      <c r="G494" s="70">
        <v>0</v>
      </c>
      <c r="H494" s="70">
        <v>0</v>
      </c>
      <c r="I494" s="70">
        <v>0</v>
      </c>
      <c r="J494" s="70">
        <v>0</v>
      </c>
      <c r="K494" s="70">
        <v>4</v>
      </c>
    </row>
    <row r="495" spans="1:11" x14ac:dyDescent="0.25">
      <c r="A495" s="74" t="s">
        <v>8</v>
      </c>
      <c r="B495" s="70">
        <v>0</v>
      </c>
      <c r="C495" s="70">
        <v>0</v>
      </c>
      <c r="D495" s="70">
        <v>0</v>
      </c>
      <c r="E495" s="70">
        <v>0</v>
      </c>
      <c r="F495" s="70">
        <v>0</v>
      </c>
      <c r="G495" s="70">
        <v>14</v>
      </c>
      <c r="H495" s="70">
        <v>13</v>
      </c>
      <c r="I495" s="70">
        <v>15</v>
      </c>
      <c r="J495" s="70">
        <v>1</v>
      </c>
      <c r="K495" s="70">
        <v>43</v>
      </c>
    </row>
    <row r="496" spans="1:11" x14ac:dyDescent="0.25">
      <c r="A496" s="74" t="s">
        <v>9</v>
      </c>
      <c r="B496" s="70">
        <v>0</v>
      </c>
      <c r="C496" s="70">
        <v>0</v>
      </c>
      <c r="D496" s="70">
        <v>12</v>
      </c>
      <c r="E496" s="70">
        <v>0</v>
      </c>
      <c r="F496" s="70">
        <v>28</v>
      </c>
      <c r="G496" s="70">
        <v>2700</v>
      </c>
      <c r="H496" s="70">
        <v>0</v>
      </c>
      <c r="I496" s="70">
        <v>0</v>
      </c>
      <c r="J496" s="70">
        <v>0</v>
      </c>
      <c r="K496" s="70">
        <v>2740</v>
      </c>
    </row>
    <row r="497" spans="1:11" x14ac:dyDescent="0.25">
      <c r="A497" s="74" t="s">
        <v>44</v>
      </c>
      <c r="B497" s="70">
        <v>0</v>
      </c>
      <c r="C497" s="70">
        <v>0</v>
      </c>
      <c r="D497" s="70">
        <v>0</v>
      </c>
      <c r="E497" s="70">
        <v>0</v>
      </c>
      <c r="F497" s="70">
        <v>1</v>
      </c>
      <c r="G497" s="70">
        <v>0</v>
      </c>
      <c r="H497" s="70">
        <v>1</v>
      </c>
      <c r="I497" s="70">
        <v>0</v>
      </c>
      <c r="J497" s="70">
        <v>3</v>
      </c>
      <c r="K497" s="70">
        <v>5</v>
      </c>
    </row>
    <row r="498" spans="1:11" x14ac:dyDescent="0.25">
      <c r="A498" s="74" t="s">
        <v>10</v>
      </c>
      <c r="B498" s="70">
        <v>0</v>
      </c>
      <c r="C498" s="70">
        <v>0</v>
      </c>
      <c r="D498" s="70">
        <v>0</v>
      </c>
      <c r="E498" s="70">
        <v>0</v>
      </c>
      <c r="F498" s="70">
        <v>0</v>
      </c>
      <c r="G498" s="70">
        <v>50</v>
      </c>
      <c r="H498" s="70">
        <v>0</v>
      </c>
      <c r="I498" s="70">
        <v>1</v>
      </c>
      <c r="J498" s="70">
        <v>1</v>
      </c>
      <c r="K498" s="70">
        <v>52</v>
      </c>
    </row>
    <row r="499" spans="1:11" x14ac:dyDescent="0.25">
      <c r="A499" s="74" t="s">
        <v>11</v>
      </c>
      <c r="B499" s="70">
        <v>0</v>
      </c>
      <c r="C499" s="70">
        <v>0</v>
      </c>
      <c r="D499" s="70">
        <v>0</v>
      </c>
      <c r="E499" s="70">
        <v>279</v>
      </c>
      <c r="F499" s="70">
        <v>698</v>
      </c>
      <c r="G499" s="70">
        <v>2401</v>
      </c>
      <c r="H499" s="70">
        <v>1047</v>
      </c>
      <c r="I499" s="70">
        <v>85</v>
      </c>
      <c r="J499" s="70">
        <v>128</v>
      </c>
      <c r="K499" s="70">
        <v>4638</v>
      </c>
    </row>
    <row r="500" spans="1:11" x14ac:dyDescent="0.25">
      <c r="A500" s="74" t="s">
        <v>12</v>
      </c>
      <c r="B500" s="70">
        <v>0</v>
      </c>
      <c r="C500" s="70">
        <v>0</v>
      </c>
      <c r="D500" s="70">
        <v>0</v>
      </c>
      <c r="E500" s="70">
        <v>28</v>
      </c>
      <c r="F500" s="70">
        <v>40</v>
      </c>
      <c r="G500" s="70">
        <v>190</v>
      </c>
      <c r="H500" s="70">
        <v>100</v>
      </c>
      <c r="I500" s="70">
        <v>37</v>
      </c>
      <c r="J500" s="70">
        <v>12</v>
      </c>
      <c r="K500" s="70">
        <v>407</v>
      </c>
    </row>
    <row r="501" spans="1:11" x14ac:dyDescent="0.25">
      <c r="A501" s="74" t="s">
        <v>32</v>
      </c>
      <c r="B501" s="70">
        <v>0</v>
      </c>
      <c r="C501" s="70">
        <v>0</v>
      </c>
      <c r="D501" s="70">
        <v>0</v>
      </c>
      <c r="E501" s="70">
        <v>0</v>
      </c>
      <c r="F501" s="70">
        <v>0</v>
      </c>
      <c r="G501" s="70">
        <v>5</v>
      </c>
      <c r="H501" s="70">
        <v>1</v>
      </c>
      <c r="I501" s="70">
        <v>3</v>
      </c>
      <c r="J501" s="70">
        <v>1</v>
      </c>
      <c r="K501" s="70">
        <v>10</v>
      </c>
    </row>
    <row r="502" spans="1:11" x14ac:dyDescent="0.25">
      <c r="A502" s="74" t="s">
        <v>18</v>
      </c>
      <c r="B502" s="70">
        <v>15</v>
      </c>
      <c r="C502" s="70">
        <v>0</v>
      </c>
      <c r="D502" s="70">
        <v>0</v>
      </c>
      <c r="E502" s="70">
        <v>0</v>
      </c>
      <c r="F502" s="70">
        <v>251</v>
      </c>
      <c r="G502" s="70">
        <v>165</v>
      </c>
      <c r="H502" s="70">
        <v>566</v>
      </c>
      <c r="I502" s="70">
        <v>84</v>
      </c>
      <c r="J502" s="70">
        <v>68</v>
      </c>
      <c r="K502" s="70">
        <v>1149</v>
      </c>
    </row>
    <row r="503" spans="1:11" x14ac:dyDescent="0.25">
      <c r="A503" s="74" t="s">
        <v>46</v>
      </c>
      <c r="B503" s="70">
        <v>0</v>
      </c>
      <c r="C503" s="70">
        <v>0</v>
      </c>
      <c r="D503" s="70">
        <v>0</v>
      </c>
      <c r="E503" s="70">
        <v>0</v>
      </c>
      <c r="F503" s="70">
        <v>0</v>
      </c>
      <c r="G503" s="70">
        <v>0</v>
      </c>
      <c r="H503" s="70">
        <v>0</v>
      </c>
      <c r="I503" s="70">
        <v>0</v>
      </c>
      <c r="J503" s="70">
        <v>0</v>
      </c>
      <c r="K503" s="70">
        <v>0</v>
      </c>
    </row>
    <row r="504" spans="1:11" x14ac:dyDescent="0.25">
      <c r="A504" s="74" t="s">
        <v>13</v>
      </c>
      <c r="B504" s="70">
        <v>0</v>
      </c>
      <c r="C504" s="70">
        <v>0</v>
      </c>
      <c r="D504" s="70">
        <v>0</v>
      </c>
      <c r="E504" s="70">
        <v>0</v>
      </c>
      <c r="F504" s="70">
        <v>0</v>
      </c>
      <c r="G504" s="70">
        <v>0</v>
      </c>
      <c r="H504" s="70">
        <v>0</v>
      </c>
      <c r="I504" s="70">
        <v>0</v>
      </c>
      <c r="J504" s="70">
        <v>14</v>
      </c>
      <c r="K504" s="70">
        <v>14</v>
      </c>
    </row>
    <row r="505" spans="1:11" x14ac:dyDescent="0.25">
      <c r="A505" s="74" t="s">
        <v>14</v>
      </c>
      <c r="B505" s="70">
        <v>55</v>
      </c>
      <c r="C505" s="70">
        <v>0</v>
      </c>
      <c r="D505" s="70">
        <v>0</v>
      </c>
      <c r="E505" s="70">
        <v>67</v>
      </c>
      <c r="F505" s="70">
        <v>343</v>
      </c>
      <c r="G505" s="70">
        <v>147</v>
      </c>
      <c r="H505" s="70">
        <v>17</v>
      </c>
      <c r="I505" s="70">
        <v>5</v>
      </c>
      <c r="J505" s="70">
        <v>7</v>
      </c>
      <c r="K505" s="70">
        <v>641</v>
      </c>
    </row>
    <row r="506" spans="1:11" x14ac:dyDescent="0.25">
      <c r="A506" s="74" t="s">
        <v>40</v>
      </c>
      <c r="B506" s="70">
        <v>680</v>
      </c>
      <c r="C506" s="70">
        <v>1</v>
      </c>
      <c r="D506" s="70">
        <v>3</v>
      </c>
      <c r="E506" s="70">
        <v>0</v>
      </c>
      <c r="F506" s="70">
        <v>0</v>
      </c>
      <c r="G506" s="70">
        <v>4</v>
      </c>
      <c r="H506" s="70">
        <v>0</v>
      </c>
      <c r="I506" s="70">
        <v>0</v>
      </c>
      <c r="J506" s="70">
        <v>0</v>
      </c>
      <c r="K506" s="70">
        <v>688</v>
      </c>
    </row>
    <row r="507" spans="1:11" x14ac:dyDescent="0.25">
      <c r="A507" s="74" t="s">
        <v>52</v>
      </c>
      <c r="B507" s="70">
        <v>0</v>
      </c>
      <c r="C507" s="70">
        <v>0</v>
      </c>
      <c r="D507" s="70">
        <v>0</v>
      </c>
      <c r="E507" s="70">
        <v>0</v>
      </c>
      <c r="F507" s="70">
        <v>0</v>
      </c>
      <c r="G507" s="70">
        <v>0</v>
      </c>
      <c r="H507" s="70">
        <v>0</v>
      </c>
      <c r="I507" s="70">
        <v>0</v>
      </c>
      <c r="J507" s="70">
        <v>0</v>
      </c>
      <c r="K507" s="70">
        <v>0</v>
      </c>
    </row>
    <row r="508" spans="1:11" x14ac:dyDescent="0.25">
      <c r="A508" s="74" t="s">
        <v>53</v>
      </c>
      <c r="B508" s="70">
        <v>0</v>
      </c>
      <c r="C508" s="70">
        <v>0</v>
      </c>
      <c r="D508" s="70">
        <v>0</v>
      </c>
      <c r="E508" s="70">
        <v>0</v>
      </c>
      <c r="F508" s="70">
        <v>0</v>
      </c>
      <c r="G508" s="70">
        <v>0</v>
      </c>
      <c r="H508" s="70">
        <v>0</v>
      </c>
      <c r="I508" s="70">
        <v>3</v>
      </c>
      <c r="J508" s="70">
        <v>1</v>
      </c>
      <c r="K508" s="70">
        <v>4</v>
      </c>
    </row>
    <row r="509" spans="1:11" x14ac:dyDescent="0.25">
      <c r="A509" s="74" t="s">
        <v>15</v>
      </c>
      <c r="B509" s="70">
        <v>0</v>
      </c>
      <c r="C509" s="70">
        <v>0</v>
      </c>
      <c r="D509" s="70">
        <v>0</v>
      </c>
      <c r="E509" s="70">
        <v>0</v>
      </c>
      <c r="F509" s="70">
        <v>18</v>
      </c>
      <c r="G509" s="70">
        <v>1</v>
      </c>
      <c r="H509" s="70">
        <v>18</v>
      </c>
      <c r="I509" s="70">
        <v>0</v>
      </c>
      <c r="J509" s="70">
        <v>0</v>
      </c>
      <c r="K509" s="70">
        <v>37</v>
      </c>
    </row>
    <row r="510" spans="1:11" x14ac:dyDescent="0.25">
      <c r="A510" s="74" t="s">
        <v>54</v>
      </c>
      <c r="B510" s="70">
        <v>0</v>
      </c>
      <c r="C510" s="70">
        <v>0</v>
      </c>
      <c r="D510" s="70">
        <v>0</v>
      </c>
      <c r="E510" s="70">
        <v>0</v>
      </c>
      <c r="F510" s="70">
        <v>0</v>
      </c>
      <c r="G510" s="70">
        <v>0</v>
      </c>
      <c r="H510" s="70">
        <v>42</v>
      </c>
      <c r="I510" s="70">
        <v>7</v>
      </c>
      <c r="J510" s="70">
        <v>0</v>
      </c>
      <c r="K510" s="70">
        <v>49</v>
      </c>
    </row>
    <row r="511" spans="1:11" x14ac:dyDescent="0.25">
      <c r="A511" s="74" t="s">
        <v>47</v>
      </c>
      <c r="B511" s="70">
        <v>0</v>
      </c>
      <c r="C511" s="70">
        <v>0</v>
      </c>
      <c r="D511" s="70">
        <v>0</v>
      </c>
      <c r="E511" s="70">
        <v>18</v>
      </c>
      <c r="F511" s="70">
        <v>28</v>
      </c>
      <c r="G511" s="70">
        <v>29</v>
      </c>
      <c r="H511" s="70">
        <v>53</v>
      </c>
      <c r="I511" s="70">
        <v>0</v>
      </c>
      <c r="J511" s="70">
        <v>0</v>
      </c>
      <c r="K511" s="70">
        <v>128</v>
      </c>
    </row>
    <row r="512" spans="1:11" x14ac:dyDescent="0.25">
      <c r="A512" s="74" t="s">
        <v>16</v>
      </c>
      <c r="B512" s="70">
        <v>0</v>
      </c>
      <c r="C512" s="70">
        <v>2</v>
      </c>
      <c r="D512" s="70">
        <v>0</v>
      </c>
      <c r="E512" s="70">
        <v>0</v>
      </c>
      <c r="F512" s="70">
        <v>0</v>
      </c>
      <c r="G512" s="70">
        <v>2</v>
      </c>
      <c r="H512" s="70">
        <v>1</v>
      </c>
      <c r="I512" s="70">
        <v>1</v>
      </c>
      <c r="J512" s="70">
        <v>0</v>
      </c>
      <c r="K512" s="70">
        <v>6</v>
      </c>
    </row>
    <row r="513" spans="1:11" x14ac:dyDescent="0.25">
      <c r="A513" s="74" t="s">
        <v>55</v>
      </c>
      <c r="B513" s="70">
        <v>0</v>
      </c>
      <c r="C513" s="70">
        <v>0</v>
      </c>
      <c r="D513" s="70">
        <v>0</v>
      </c>
      <c r="E513" s="70">
        <v>0</v>
      </c>
      <c r="F513" s="70">
        <v>0</v>
      </c>
      <c r="G513" s="70">
        <v>0</v>
      </c>
      <c r="H513" s="70">
        <v>0</v>
      </c>
      <c r="I513" s="70">
        <v>0</v>
      </c>
      <c r="J513" s="70">
        <v>0</v>
      </c>
      <c r="K513" s="70">
        <v>0</v>
      </c>
    </row>
    <row r="514" spans="1:11" x14ac:dyDescent="0.25">
      <c r="A514" s="74" t="s">
        <v>17</v>
      </c>
      <c r="B514" s="70">
        <v>0</v>
      </c>
      <c r="C514" s="70">
        <v>0</v>
      </c>
      <c r="D514" s="70">
        <v>0</v>
      </c>
      <c r="E514" s="70">
        <v>0</v>
      </c>
      <c r="F514" s="70">
        <v>1000</v>
      </c>
      <c r="G514" s="70">
        <v>2</v>
      </c>
      <c r="H514" s="70">
        <v>7</v>
      </c>
      <c r="I514" s="70">
        <v>0</v>
      </c>
      <c r="J514" s="70">
        <v>5</v>
      </c>
      <c r="K514" s="70">
        <v>1014</v>
      </c>
    </row>
    <row r="515" spans="1:11" x14ac:dyDescent="0.25">
      <c r="A515" s="179" t="s">
        <v>24</v>
      </c>
      <c r="B515" s="180">
        <v>753</v>
      </c>
      <c r="C515" s="180">
        <v>37</v>
      </c>
      <c r="D515" s="180">
        <v>58</v>
      </c>
      <c r="E515" s="180">
        <v>516</v>
      </c>
      <c r="F515" s="180">
        <v>2585</v>
      </c>
      <c r="G515" s="180">
        <v>5791</v>
      </c>
      <c r="H515" s="180">
        <v>1923</v>
      </c>
      <c r="I515" s="180">
        <v>276</v>
      </c>
      <c r="J515" s="180">
        <v>287</v>
      </c>
      <c r="K515" s="180">
        <v>12226</v>
      </c>
    </row>
    <row r="518" spans="1:11" x14ac:dyDescent="0.25">
      <c r="A518" s="141" t="s">
        <v>215</v>
      </c>
      <c r="B518" s="1" t="s">
        <v>20</v>
      </c>
      <c r="F518" s="1" t="s">
        <v>21</v>
      </c>
    </row>
    <row r="519" spans="1:11" x14ac:dyDescent="0.25">
      <c r="A519" s="200" t="s">
        <v>19</v>
      </c>
      <c r="B519" s="162">
        <v>14</v>
      </c>
      <c r="C519" s="162">
        <v>19</v>
      </c>
      <c r="D519" s="162">
        <v>24</v>
      </c>
      <c r="E519" s="162">
        <v>29</v>
      </c>
      <c r="F519" s="162">
        <v>4</v>
      </c>
      <c r="G519" s="162">
        <v>9</v>
      </c>
      <c r="H519" s="162">
        <v>14</v>
      </c>
      <c r="I519" s="162">
        <v>19</v>
      </c>
      <c r="J519" s="162">
        <v>24</v>
      </c>
      <c r="K519" s="160" t="s">
        <v>24</v>
      </c>
    </row>
    <row r="520" spans="1:11" x14ac:dyDescent="0.25">
      <c r="A520" s="74" t="s">
        <v>1</v>
      </c>
      <c r="B520" s="70">
        <v>0</v>
      </c>
      <c r="C520" s="70">
        <v>0</v>
      </c>
      <c r="D520" s="70">
        <v>0</v>
      </c>
      <c r="E520" s="70">
        <v>0</v>
      </c>
      <c r="F520" s="70">
        <v>18</v>
      </c>
      <c r="G520" s="70">
        <v>32</v>
      </c>
      <c r="H520" s="70">
        <v>73</v>
      </c>
      <c r="I520" s="70">
        <v>41</v>
      </c>
      <c r="J520" s="70">
        <v>25</v>
      </c>
      <c r="K520" s="70">
        <v>189</v>
      </c>
    </row>
    <row r="521" spans="1:11" x14ac:dyDescent="0.25">
      <c r="A521" s="74" t="s">
        <v>49</v>
      </c>
      <c r="B521" s="70">
        <v>0</v>
      </c>
      <c r="C521" s="70">
        <v>0</v>
      </c>
      <c r="D521" s="70">
        <v>0</v>
      </c>
      <c r="E521" s="70">
        <v>0</v>
      </c>
      <c r="F521" s="70">
        <v>0</v>
      </c>
      <c r="G521" s="70">
        <v>0</v>
      </c>
      <c r="H521" s="70">
        <v>0</v>
      </c>
      <c r="I521" s="70">
        <v>0</v>
      </c>
      <c r="J521" s="70">
        <v>0</v>
      </c>
      <c r="K521" s="70">
        <v>0</v>
      </c>
    </row>
    <row r="522" spans="1:11" x14ac:dyDescent="0.25">
      <c r="A522" s="74" t="s">
        <v>45</v>
      </c>
      <c r="B522" s="70">
        <v>0</v>
      </c>
      <c r="C522" s="70">
        <v>0</v>
      </c>
      <c r="D522" s="70">
        <v>0</v>
      </c>
      <c r="E522" s="70">
        <v>0</v>
      </c>
      <c r="F522" s="70">
        <v>0</v>
      </c>
      <c r="G522" s="70">
        <v>0</v>
      </c>
      <c r="H522" s="70">
        <v>0</v>
      </c>
      <c r="I522" s="70">
        <v>0</v>
      </c>
      <c r="J522" s="70">
        <v>0</v>
      </c>
      <c r="K522" s="70">
        <v>0</v>
      </c>
    </row>
    <row r="523" spans="1:11" x14ac:dyDescent="0.25">
      <c r="A523" s="74" t="s">
        <v>41</v>
      </c>
      <c r="B523" s="70">
        <v>0</v>
      </c>
      <c r="C523" s="70">
        <v>1</v>
      </c>
      <c r="D523" s="70">
        <v>8</v>
      </c>
      <c r="E523" s="70">
        <v>2</v>
      </c>
      <c r="F523" s="70">
        <v>65</v>
      </c>
      <c r="G523" s="70">
        <v>14</v>
      </c>
      <c r="H523" s="70">
        <v>1</v>
      </c>
      <c r="I523" s="70">
        <v>0</v>
      </c>
      <c r="J523" s="70">
        <v>0</v>
      </c>
      <c r="K523" s="70">
        <v>91</v>
      </c>
    </row>
    <row r="524" spans="1:11" x14ac:dyDescent="0.25">
      <c r="A524" s="74" t="s">
        <v>2</v>
      </c>
      <c r="B524" s="70">
        <v>0</v>
      </c>
      <c r="C524" s="70">
        <v>0</v>
      </c>
      <c r="D524" s="70">
        <v>0</v>
      </c>
      <c r="E524" s="70">
        <v>11</v>
      </c>
      <c r="F524" s="70">
        <v>28</v>
      </c>
      <c r="G524" s="70">
        <v>11</v>
      </c>
      <c r="H524" s="70">
        <v>10</v>
      </c>
      <c r="I524" s="70">
        <v>0</v>
      </c>
      <c r="J524" s="70">
        <v>1</v>
      </c>
      <c r="K524" s="70">
        <v>61</v>
      </c>
    </row>
    <row r="525" spans="1:11" x14ac:dyDescent="0.25">
      <c r="A525" s="74" t="s">
        <v>43</v>
      </c>
      <c r="B525" s="70">
        <v>6</v>
      </c>
      <c r="C525" s="70">
        <v>2</v>
      </c>
      <c r="D525" s="70">
        <v>2</v>
      </c>
      <c r="E525" s="70">
        <v>1</v>
      </c>
      <c r="F525" s="70">
        <v>0</v>
      </c>
      <c r="G525" s="70">
        <v>0</v>
      </c>
      <c r="H525" s="70">
        <v>3</v>
      </c>
      <c r="I525" s="70">
        <v>1</v>
      </c>
      <c r="J525" s="70">
        <v>3</v>
      </c>
      <c r="K525" s="70">
        <v>18</v>
      </c>
    </row>
    <row r="526" spans="1:11" x14ac:dyDescent="0.25">
      <c r="A526" s="74" t="s">
        <v>3</v>
      </c>
      <c r="B526" s="70">
        <v>0</v>
      </c>
      <c r="C526" s="70">
        <v>6</v>
      </c>
      <c r="D526" s="70">
        <v>23</v>
      </c>
      <c r="E526" s="70">
        <v>8</v>
      </c>
      <c r="F526" s="70">
        <v>23</v>
      </c>
      <c r="G526" s="70">
        <v>2</v>
      </c>
      <c r="H526" s="70">
        <v>6</v>
      </c>
      <c r="I526" s="70">
        <v>3</v>
      </c>
      <c r="J526" s="70">
        <v>3</v>
      </c>
      <c r="K526" s="70">
        <v>74</v>
      </c>
    </row>
    <row r="527" spans="1:11" x14ac:dyDescent="0.25">
      <c r="A527" s="74" t="s">
        <v>4</v>
      </c>
      <c r="B527" s="70">
        <v>0</v>
      </c>
      <c r="C527" s="70">
        <v>0</v>
      </c>
      <c r="D527" s="70">
        <v>0</v>
      </c>
      <c r="E527" s="70">
        <v>0</v>
      </c>
      <c r="F527" s="70">
        <v>0</v>
      </c>
      <c r="G527" s="70">
        <v>0</v>
      </c>
      <c r="H527" s="70">
        <v>0</v>
      </c>
      <c r="I527" s="70">
        <v>0</v>
      </c>
      <c r="J527" s="70">
        <v>0</v>
      </c>
      <c r="K527" s="70">
        <v>0</v>
      </c>
    </row>
    <row r="528" spans="1:11" x14ac:dyDescent="0.25">
      <c r="A528" s="74" t="s">
        <v>48</v>
      </c>
      <c r="B528" s="70">
        <v>0</v>
      </c>
      <c r="C528" s="70">
        <v>6</v>
      </c>
      <c r="D528" s="70">
        <v>0</v>
      </c>
      <c r="E528" s="70">
        <v>2</v>
      </c>
      <c r="F528" s="70">
        <v>0</v>
      </c>
      <c r="G528" s="70">
        <v>0</v>
      </c>
      <c r="H528" s="70">
        <v>0</v>
      </c>
      <c r="I528" s="70">
        <v>0</v>
      </c>
      <c r="J528" s="70">
        <v>0</v>
      </c>
      <c r="K528" s="70">
        <v>8</v>
      </c>
    </row>
    <row r="529" spans="1:11" x14ac:dyDescent="0.25">
      <c r="A529" s="74" t="s">
        <v>6</v>
      </c>
      <c r="B529" s="70">
        <v>0</v>
      </c>
      <c r="C529" s="70">
        <v>0</v>
      </c>
      <c r="D529" s="70">
        <v>0</v>
      </c>
      <c r="E529" s="70">
        <v>0</v>
      </c>
      <c r="F529" s="70">
        <v>0</v>
      </c>
      <c r="G529" s="70">
        <v>0</v>
      </c>
      <c r="H529" s="70">
        <v>0</v>
      </c>
      <c r="I529" s="70">
        <v>0</v>
      </c>
      <c r="J529" s="70">
        <v>0</v>
      </c>
      <c r="K529" s="70">
        <v>0</v>
      </c>
    </row>
    <row r="530" spans="1:11" x14ac:dyDescent="0.25">
      <c r="A530" s="74" t="s">
        <v>7</v>
      </c>
      <c r="B530" s="70">
        <v>0</v>
      </c>
      <c r="C530" s="70">
        <v>0</v>
      </c>
      <c r="D530" s="70">
        <v>0</v>
      </c>
      <c r="E530" s="70">
        <v>0</v>
      </c>
      <c r="F530" s="70">
        <v>0</v>
      </c>
      <c r="G530" s="70">
        <v>1</v>
      </c>
      <c r="H530" s="70">
        <v>7</v>
      </c>
      <c r="I530" s="70">
        <v>8</v>
      </c>
      <c r="J530" s="70">
        <v>1</v>
      </c>
      <c r="K530" s="70">
        <v>17</v>
      </c>
    </row>
    <row r="531" spans="1:11" x14ac:dyDescent="0.25">
      <c r="A531" s="74" t="s">
        <v>81</v>
      </c>
      <c r="B531" s="70">
        <v>0</v>
      </c>
      <c r="C531" s="70">
        <v>0</v>
      </c>
      <c r="D531" s="70">
        <v>0</v>
      </c>
      <c r="E531" s="70">
        <v>0</v>
      </c>
      <c r="F531" s="70">
        <v>0</v>
      </c>
      <c r="G531" s="70">
        <v>0</v>
      </c>
      <c r="H531" s="70">
        <v>0</v>
      </c>
      <c r="I531" s="70">
        <v>0</v>
      </c>
      <c r="J531" s="70">
        <v>0</v>
      </c>
      <c r="K531" s="70">
        <v>0</v>
      </c>
    </row>
    <row r="532" spans="1:11" x14ac:dyDescent="0.25">
      <c r="A532" s="74" t="s">
        <v>50</v>
      </c>
      <c r="B532" s="70">
        <v>0</v>
      </c>
      <c r="C532" s="70">
        <v>0</v>
      </c>
      <c r="D532" s="70">
        <v>0</v>
      </c>
      <c r="E532" s="70">
        <v>0</v>
      </c>
      <c r="F532" s="70">
        <v>1</v>
      </c>
      <c r="G532" s="70">
        <v>0</v>
      </c>
      <c r="H532" s="70">
        <v>1</v>
      </c>
      <c r="I532" s="70">
        <v>0</v>
      </c>
      <c r="J532" s="70">
        <v>0</v>
      </c>
      <c r="K532" s="70">
        <v>2</v>
      </c>
    </row>
    <row r="533" spans="1:11" x14ac:dyDescent="0.25">
      <c r="A533" s="74" t="s">
        <v>51</v>
      </c>
      <c r="B533" s="70">
        <v>0</v>
      </c>
      <c r="C533" s="70">
        <v>0</v>
      </c>
      <c r="D533" s="70">
        <v>0</v>
      </c>
      <c r="E533" s="70">
        <v>0</v>
      </c>
      <c r="F533" s="70">
        <v>2</v>
      </c>
      <c r="G533" s="70">
        <v>0</v>
      </c>
      <c r="H533" s="70">
        <v>6</v>
      </c>
      <c r="I533" s="70">
        <v>0</v>
      </c>
      <c r="J533" s="70">
        <v>0</v>
      </c>
      <c r="K533" s="70">
        <v>8</v>
      </c>
    </row>
    <row r="534" spans="1:11" x14ac:dyDescent="0.25">
      <c r="A534" s="74" t="s">
        <v>42</v>
      </c>
      <c r="B534" s="70">
        <v>0</v>
      </c>
      <c r="C534" s="70">
        <v>0</v>
      </c>
      <c r="D534" s="70">
        <v>0</v>
      </c>
      <c r="E534" s="70">
        <v>3</v>
      </c>
      <c r="F534" s="70">
        <v>6</v>
      </c>
      <c r="G534" s="70">
        <v>0</v>
      </c>
      <c r="H534" s="70">
        <v>4</v>
      </c>
      <c r="I534" s="70">
        <v>0</v>
      </c>
      <c r="J534" s="70">
        <v>1</v>
      </c>
      <c r="K534" s="70">
        <v>14</v>
      </c>
    </row>
    <row r="535" spans="1:11" x14ac:dyDescent="0.25">
      <c r="A535" s="74" t="s">
        <v>8</v>
      </c>
      <c r="B535" s="70">
        <v>0</v>
      </c>
      <c r="C535" s="70">
        <v>0</v>
      </c>
      <c r="D535" s="70">
        <v>0</v>
      </c>
      <c r="E535" s="70">
        <v>0</v>
      </c>
      <c r="F535" s="70">
        <v>0</v>
      </c>
      <c r="G535" s="70">
        <v>1</v>
      </c>
      <c r="H535" s="70">
        <v>7</v>
      </c>
      <c r="I535" s="70">
        <v>3</v>
      </c>
      <c r="J535" s="70">
        <v>1</v>
      </c>
      <c r="K535" s="70">
        <v>12</v>
      </c>
    </row>
    <row r="536" spans="1:11" x14ac:dyDescent="0.25">
      <c r="A536" s="74" t="s">
        <v>9</v>
      </c>
      <c r="B536" s="70">
        <v>0</v>
      </c>
      <c r="C536" s="70">
        <v>0</v>
      </c>
      <c r="D536" s="70">
        <v>0</v>
      </c>
      <c r="E536" s="70">
        <v>35</v>
      </c>
      <c r="F536" s="70">
        <v>101</v>
      </c>
      <c r="G536" s="70">
        <v>42</v>
      </c>
      <c r="H536" s="70">
        <v>255</v>
      </c>
      <c r="I536" s="70">
        <v>57</v>
      </c>
      <c r="J536" s="70">
        <v>1</v>
      </c>
      <c r="K536" s="70">
        <v>491</v>
      </c>
    </row>
    <row r="537" spans="1:11" x14ac:dyDescent="0.25">
      <c r="A537" s="74" t="s">
        <v>44</v>
      </c>
      <c r="B537" s="70">
        <v>0</v>
      </c>
      <c r="C537" s="70">
        <v>0</v>
      </c>
      <c r="D537" s="70">
        <v>0</v>
      </c>
      <c r="E537" s="70">
        <v>0</v>
      </c>
      <c r="F537" s="70">
        <v>3</v>
      </c>
      <c r="G537" s="70">
        <v>2</v>
      </c>
      <c r="H537" s="70">
        <v>0</v>
      </c>
      <c r="I537" s="70">
        <v>0</v>
      </c>
      <c r="J537" s="70">
        <v>0</v>
      </c>
      <c r="K537" s="70">
        <v>5</v>
      </c>
    </row>
    <row r="538" spans="1:11" x14ac:dyDescent="0.25">
      <c r="A538" s="74" t="s">
        <v>10</v>
      </c>
      <c r="B538" s="70">
        <v>0</v>
      </c>
      <c r="C538" s="70">
        <v>0</v>
      </c>
      <c r="D538" s="70">
        <v>0</v>
      </c>
      <c r="E538" s="70">
        <v>0</v>
      </c>
      <c r="F538" s="70">
        <v>13</v>
      </c>
      <c r="G538" s="70">
        <v>0</v>
      </c>
      <c r="H538" s="70">
        <v>3</v>
      </c>
      <c r="I538" s="70">
        <v>0</v>
      </c>
      <c r="J538" s="70">
        <v>0</v>
      </c>
      <c r="K538" s="70">
        <v>16</v>
      </c>
    </row>
    <row r="539" spans="1:11" x14ac:dyDescent="0.25">
      <c r="A539" s="74" t="s">
        <v>11</v>
      </c>
      <c r="B539" s="70">
        <v>0</v>
      </c>
      <c r="C539" s="70">
        <v>0</v>
      </c>
      <c r="D539" s="70">
        <v>0</v>
      </c>
      <c r="E539" s="70">
        <v>0</v>
      </c>
      <c r="F539" s="70">
        <v>616</v>
      </c>
      <c r="G539" s="70">
        <v>3284</v>
      </c>
      <c r="H539" s="70">
        <v>5709</v>
      </c>
      <c r="I539" s="70">
        <v>275</v>
      </c>
      <c r="J539" s="70">
        <v>5</v>
      </c>
      <c r="K539" s="70">
        <v>9889</v>
      </c>
    </row>
    <row r="540" spans="1:11" x14ac:dyDescent="0.25">
      <c r="A540" s="74" t="s">
        <v>12</v>
      </c>
      <c r="B540" s="70">
        <v>0</v>
      </c>
      <c r="C540" s="70">
        <v>0</v>
      </c>
      <c r="D540" s="70">
        <v>0</v>
      </c>
      <c r="E540" s="70">
        <v>0</v>
      </c>
      <c r="F540" s="70">
        <v>113</v>
      </c>
      <c r="G540" s="70">
        <v>146</v>
      </c>
      <c r="H540" s="70">
        <v>65</v>
      </c>
      <c r="I540" s="70">
        <v>26</v>
      </c>
      <c r="J540" s="70">
        <v>0</v>
      </c>
      <c r="K540" s="70">
        <v>350</v>
      </c>
    </row>
    <row r="541" spans="1:11" x14ac:dyDescent="0.25">
      <c r="A541" s="74" t="s">
        <v>32</v>
      </c>
      <c r="B541" s="70">
        <v>0</v>
      </c>
      <c r="C541" s="70">
        <v>0</v>
      </c>
      <c r="D541" s="70">
        <v>0</v>
      </c>
      <c r="E541" s="70">
        <v>0</v>
      </c>
      <c r="F541" s="70">
        <v>0</v>
      </c>
      <c r="G541" s="70">
        <v>0</v>
      </c>
      <c r="H541" s="70">
        <v>4</v>
      </c>
      <c r="I541" s="70">
        <v>1</v>
      </c>
      <c r="J541" s="70">
        <v>0</v>
      </c>
      <c r="K541" s="70">
        <v>5</v>
      </c>
    </row>
    <row r="542" spans="1:11" x14ac:dyDescent="0.25">
      <c r="A542" s="74" t="s">
        <v>18</v>
      </c>
      <c r="B542" s="70">
        <v>0</v>
      </c>
      <c r="C542" s="70">
        <v>0</v>
      </c>
      <c r="D542" s="70">
        <v>0</v>
      </c>
      <c r="E542" s="70">
        <v>0</v>
      </c>
      <c r="F542" s="70">
        <v>128</v>
      </c>
      <c r="G542" s="70">
        <v>405</v>
      </c>
      <c r="H542" s="70">
        <v>842</v>
      </c>
      <c r="I542" s="70">
        <v>129</v>
      </c>
      <c r="J542" s="70">
        <v>0</v>
      </c>
      <c r="K542" s="70">
        <v>1504</v>
      </c>
    </row>
    <row r="543" spans="1:11" x14ac:dyDescent="0.25">
      <c r="A543" s="74" t="s">
        <v>46</v>
      </c>
      <c r="B543" s="70">
        <v>0</v>
      </c>
      <c r="C543" s="70">
        <v>0</v>
      </c>
      <c r="D543" s="70">
        <v>0</v>
      </c>
      <c r="E543" s="70">
        <v>0</v>
      </c>
      <c r="F543" s="70">
        <v>0</v>
      </c>
      <c r="G543" s="70">
        <v>0</v>
      </c>
      <c r="H543" s="70">
        <v>0</v>
      </c>
      <c r="I543" s="70">
        <v>0</v>
      </c>
      <c r="J543" s="70">
        <v>0</v>
      </c>
      <c r="K543" s="70">
        <v>0</v>
      </c>
    </row>
    <row r="544" spans="1:11" x14ac:dyDescent="0.25">
      <c r="A544" s="74" t="s">
        <v>13</v>
      </c>
      <c r="B544" s="70">
        <v>0</v>
      </c>
      <c r="C544" s="70">
        <v>0</v>
      </c>
      <c r="D544" s="70">
        <v>0</v>
      </c>
      <c r="E544" s="70">
        <v>0</v>
      </c>
      <c r="F544" s="70">
        <v>0</v>
      </c>
      <c r="G544" s="70">
        <v>0</v>
      </c>
      <c r="H544" s="70">
        <v>8</v>
      </c>
      <c r="I544" s="70">
        <v>7</v>
      </c>
      <c r="J544" s="70">
        <v>0</v>
      </c>
      <c r="K544" s="70">
        <v>15</v>
      </c>
    </row>
    <row r="545" spans="1:11" x14ac:dyDescent="0.25">
      <c r="A545" s="74" t="s">
        <v>14</v>
      </c>
      <c r="B545" s="70">
        <v>0</v>
      </c>
      <c r="C545" s="70">
        <v>0</v>
      </c>
      <c r="D545" s="70">
        <v>0</v>
      </c>
      <c r="E545" s="70">
        <v>1</v>
      </c>
      <c r="F545" s="70">
        <v>216</v>
      </c>
      <c r="G545" s="70">
        <v>163</v>
      </c>
      <c r="H545" s="70">
        <v>332</v>
      </c>
      <c r="I545" s="70">
        <v>30</v>
      </c>
      <c r="J545" s="70">
        <v>1</v>
      </c>
      <c r="K545" s="70">
        <v>743</v>
      </c>
    </row>
    <row r="546" spans="1:11" x14ac:dyDescent="0.25">
      <c r="A546" s="74" t="s">
        <v>40</v>
      </c>
      <c r="B546" s="70">
        <v>0</v>
      </c>
      <c r="C546" s="70">
        <v>2</v>
      </c>
      <c r="D546" s="70">
        <v>0</v>
      </c>
      <c r="E546" s="70">
        <v>0</v>
      </c>
      <c r="F546" s="70">
        <v>1</v>
      </c>
      <c r="G546" s="70">
        <v>0</v>
      </c>
      <c r="H546" s="70">
        <v>0</v>
      </c>
      <c r="I546" s="70">
        <v>1</v>
      </c>
      <c r="J546" s="70">
        <v>0</v>
      </c>
      <c r="K546" s="70">
        <v>4</v>
      </c>
    </row>
    <row r="547" spans="1:11" x14ac:dyDescent="0.25">
      <c r="A547" s="74" t="s">
        <v>52</v>
      </c>
      <c r="B547" s="70">
        <v>0</v>
      </c>
      <c r="C547" s="70">
        <v>0</v>
      </c>
      <c r="D547" s="70">
        <v>0</v>
      </c>
      <c r="E547" s="70">
        <v>0</v>
      </c>
      <c r="F547" s="70">
        <v>0</v>
      </c>
      <c r="G547" s="70">
        <v>0</v>
      </c>
      <c r="H547" s="70">
        <v>0</v>
      </c>
      <c r="I547" s="70">
        <v>0</v>
      </c>
      <c r="J547" s="70">
        <v>0</v>
      </c>
      <c r="K547" s="70">
        <v>0</v>
      </c>
    </row>
    <row r="548" spans="1:11" x14ac:dyDescent="0.25">
      <c r="A548" s="74" t="s">
        <v>53</v>
      </c>
      <c r="B548" s="70">
        <v>0</v>
      </c>
      <c r="C548" s="70">
        <v>0</v>
      </c>
      <c r="D548" s="70">
        <v>0</v>
      </c>
      <c r="E548" s="70">
        <v>0</v>
      </c>
      <c r="F548" s="70">
        <v>0</v>
      </c>
      <c r="G548" s="70">
        <v>0</v>
      </c>
      <c r="H548" s="70">
        <v>0</v>
      </c>
      <c r="I548" s="70">
        <v>0</v>
      </c>
      <c r="J548" s="70">
        <v>0</v>
      </c>
      <c r="K548" s="70">
        <v>0</v>
      </c>
    </row>
    <row r="549" spans="1:11" x14ac:dyDescent="0.25">
      <c r="A549" s="74" t="s">
        <v>15</v>
      </c>
      <c r="B549" s="70">
        <v>0</v>
      </c>
      <c r="C549" s="70">
        <v>0</v>
      </c>
      <c r="D549" s="70">
        <v>0</v>
      </c>
      <c r="E549" s="70">
        <v>0</v>
      </c>
      <c r="F549" s="70">
        <v>3</v>
      </c>
      <c r="G549" s="70">
        <v>9</v>
      </c>
      <c r="H549" s="70">
        <v>57</v>
      </c>
      <c r="I549" s="70">
        <v>9</v>
      </c>
      <c r="J549" s="70">
        <v>0</v>
      </c>
      <c r="K549" s="70">
        <v>78</v>
      </c>
    </row>
    <row r="550" spans="1:11" x14ac:dyDescent="0.25">
      <c r="A550" s="74" t="s">
        <v>54</v>
      </c>
      <c r="B550" s="70">
        <v>0</v>
      </c>
      <c r="C550" s="70">
        <v>0</v>
      </c>
      <c r="D550" s="70">
        <v>0</v>
      </c>
      <c r="E550" s="70">
        <v>0</v>
      </c>
      <c r="F550" s="70">
        <v>0</v>
      </c>
      <c r="G550" s="70">
        <v>2</v>
      </c>
      <c r="H550" s="70">
        <v>1</v>
      </c>
      <c r="I550" s="70">
        <v>4</v>
      </c>
      <c r="J550" s="70">
        <v>0</v>
      </c>
      <c r="K550" s="70">
        <v>7</v>
      </c>
    </row>
    <row r="551" spans="1:11" x14ac:dyDescent="0.25">
      <c r="A551" s="74" t="s">
        <v>47</v>
      </c>
      <c r="B551" s="70">
        <v>0</v>
      </c>
      <c r="C551" s="70">
        <v>0</v>
      </c>
      <c r="D551" s="70">
        <v>0</v>
      </c>
      <c r="E551" s="70">
        <v>0</v>
      </c>
      <c r="F551" s="70">
        <v>74</v>
      </c>
      <c r="G551" s="70">
        <v>4</v>
      </c>
      <c r="H551" s="70">
        <v>52</v>
      </c>
      <c r="I551" s="70">
        <v>0</v>
      </c>
      <c r="J551" s="70">
        <v>0</v>
      </c>
      <c r="K551" s="70">
        <v>130</v>
      </c>
    </row>
    <row r="552" spans="1:11" x14ac:dyDescent="0.25">
      <c r="A552" s="74" t="s">
        <v>16</v>
      </c>
      <c r="B552" s="70">
        <v>0</v>
      </c>
      <c r="C552" s="70">
        <v>0</v>
      </c>
      <c r="D552" s="70">
        <v>0</v>
      </c>
      <c r="E552" s="70">
        <v>0</v>
      </c>
      <c r="F552" s="70">
        <v>0</v>
      </c>
      <c r="G552" s="70">
        <v>0</v>
      </c>
      <c r="H552" s="70">
        <v>6</v>
      </c>
      <c r="I552" s="70">
        <v>3</v>
      </c>
      <c r="J552" s="70">
        <v>3</v>
      </c>
      <c r="K552" s="70">
        <v>12</v>
      </c>
    </row>
    <row r="553" spans="1:11" x14ac:dyDescent="0.25">
      <c r="A553" s="74" t="s">
        <v>55</v>
      </c>
      <c r="B553" s="70">
        <v>0</v>
      </c>
      <c r="C553" s="70">
        <v>0</v>
      </c>
      <c r="D553" s="70">
        <v>0</v>
      </c>
      <c r="E553" s="70">
        <v>0</v>
      </c>
      <c r="F553" s="70">
        <v>0</v>
      </c>
      <c r="G553" s="70">
        <v>0</v>
      </c>
      <c r="H553" s="70">
        <v>0</v>
      </c>
      <c r="I553" s="70">
        <v>0</v>
      </c>
      <c r="J553" s="70">
        <v>0</v>
      </c>
      <c r="K553" s="70">
        <v>0</v>
      </c>
    </row>
    <row r="554" spans="1:11" x14ac:dyDescent="0.25">
      <c r="A554" s="74" t="s">
        <v>17</v>
      </c>
      <c r="B554" s="70">
        <v>0</v>
      </c>
      <c r="C554" s="70">
        <v>0</v>
      </c>
      <c r="D554" s="70">
        <v>0</v>
      </c>
      <c r="E554" s="70">
        <v>15</v>
      </c>
      <c r="F554" s="70">
        <v>0</v>
      </c>
      <c r="G554" s="70">
        <v>0</v>
      </c>
      <c r="H554" s="70">
        <v>1</v>
      </c>
      <c r="I554" s="70">
        <v>0</v>
      </c>
      <c r="J554" s="70">
        <v>0</v>
      </c>
      <c r="K554" s="70">
        <v>16</v>
      </c>
    </row>
    <row r="555" spans="1:11" x14ac:dyDescent="0.25">
      <c r="A555" s="74" t="s">
        <v>213</v>
      </c>
      <c r="B555" s="70"/>
      <c r="C555" s="70"/>
      <c r="D555" s="70"/>
      <c r="E555" s="70"/>
      <c r="F555" s="70"/>
      <c r="G555" s="70"/>
      <c r="H555" s="70">
        <v>2</v>
      </c>
      <c r="I555" s="70"/>
      <c r="J555" s="70"/>
      <c r="K555" s="70">
        <v>2</v>
      </c>
    </row>
    <row r="556" spans="1:11" x14ac:dyDescent="0.25">
      <c r="A556" s="209" t="s">
        <v>24</v>
      </c>
      <c r="B556" s="210">
        <v>6</v>
      </c>
      <c r="C556" s="210">
        <v>17</v>
      </c>
      <c r="D556" s="210">
        <v>33</v>
      </c>
      <c r="E556" s="210">
        <v>78</v>
      </c>
      <c r="F556" s="210">
        <v>1411</v>
      </c>
      <c r="G556" s="210">
        <v>4118</v>
      </c>
      <c r="H556" s="210">
        <v>7455</v>
      </c>
      <c r="I556" s="210">
        <v>598</v>
      </c>
      <c r="J556" s="210">
        <v>45</v>
      </c>
      <c r="K556" s="210">
        <v>13761</v>
      </c>
    </row>
    <row r="560" spans="1:11" x14ac:dyDescent="0.25">
      <c r="A560" s="141" t="s">
        <v>243</v>
      </c>
      <c r="B560" t="s">
        <v>20</v>
      </c>
      <c r="F560" t="s">
        <v>21</v>
      </c>
    </row>
    <row r="561" spans="1:11" x14ac:dyDescent="0.25">
      <c r="A561" s="200" t="s">
        <v>19</v>
      </c>
      <c r="B561" s="162">
        <v>13</v>
      </c>
      <c r="C561" s="162">
        <v>18</v>
      </c>
      <c r="D561" s="162">
        <v>23</v>
      </c>
      <c r="E561" s="162">
        <v>28</v>
      </c>
      <c r="F561" s="162">
        <v>3</v>
      </c>
      <c r="G561" s="162">
        <v>8</v>
      </c>
      <c r="H561" s="162">
        <v>13</v>
      </c>
      <c r="I561" s="162">
        <v>18</v>
      </c>
      <c r="J561" s="162">
        <v>23</v>
      </c>
      <c r="K561" s="160" t="s">
        <v>24</v>
      </c>
    </row>
    <row r="562" spans="1:11" x14ac:dyDescent="0.25">
      <c r="A562" s="74" t="s">
        <v>1</v>
      </c>
      <c r="B562" s="70">
        <v>0</v>
      </c>
      <c r="C562" s="70">
        <v>0</v>
      </c>
      <c r="D562" s="70">
        <v>0</v>
      </c>
      <c r="E562" s="70">
        <v>0</v>
      </c>
      <c r="F562" s="70">
        <v>21</v>
      </c>
      <c r="G562" s="70">
        <v>59</v>
      </c>
      <c r="H562" s="70">
        <v>54</v>
      </c>
      <c r="I562" s="70">
        <v>32</v>
      </c>
      <c r="J562" s="70">
        <v>29</v>
      </c>
      <c r="K562" s="70">
        <v>195</v>
      </c>
    </row>
    <row r="563" spans="1:11" x14ac:dyDescent="0.25">
      <c r="A563" s="74" t="s">
        <v>49</v>
      </c>
      <c r="B563" s="70">
        <v>0</v>
      </c>
      <c r="C563" s="70">
        <v>1</v>
      </c>
      <c r="D563" s="70">
        <v>0</v>
      </c>
      <c r="E563" s="70">
        <v>0</v>
      </c>
      <c r="F563" s="70">
        <v>0</v>
      </c>
      <c r="G563" s="70">
        <v>0</v>
      </c>
      <c r="H563" s="70">
        <v>0</v>
      </c>
      <c r="I563" s="70">
        <v>0</v>
      </c>
      <c r="J563" s="70">
        <v>0</v>
      </c>
      <c r="K563" s="70">
        <v>1</v>
      </c>
    </row>
    <row r="564" spans="1:11" x14ac:dyDescent="0.25">
      <c r="A564" s="74" t="s">
        <v>45</v>
      </c>
      <c r="B564" s="70">
        <v>0</v>
      </c>
      <c r="C564" s="70">
        <v>0</v>
      </c>
      <c r="D564" s="70">
        <v>0</v>
      </c>
      <c r="E564" s="70">
        <v>0</v>
      </c>
      <c r="F564" s="70">
        <v>0</v>
      </c>
      <c r="G564" s="70">
        <v>0</v>
      </c>
      <c r="H564" s="70">
        <v>0</v>
      </c>
      <c r="I564" s="70">
        <v>0</v>
      </c>
      <c r="J564" s="70">
        <v>0</v>
      </c>
      <c r="K564" s="70">
        <v>0</v>
      </c>
    </row>
    <row r="565" spans="1:11" x14ac:dyDescent="0.25">
      <c r="A565" s="74" t="s">
        <v>41</v>
      </c>
      <c r="B565" s="70">
        <v>0</v>
      </c>
      <c r="C565" s="70">
        <v>2</v>
      </c>
      <c r="D565" s="70">
        <v>12</v>
      </c>
      <c r="E565" s="70">
        <v>44</v>
      </c>
      <c r="F565" s="70">
        <v>9</v>
      </c>
      <c r="G565" s="70">
        <v>5</v>
      </c>
      <c r="H565" s="70">
        <v>0</v>
      </c>
      <c r="I565" s="70">
        <v>0</v>
      </c>
      <c r="J565" s="70">
        <v>0</v>
      </c>
      <c r="K565" s="70">
        <v>72</v>
      </c>
    </row>
    <row r="566" spans="1:11" x14ac:dyDescent="0.25">
      <c r="A566" s="74" t="s">
        <v>2</v>
      </c>
      <c r="B566" s="70">
        <v>3</v>
      </c>
      <c r="C566" s="70">
        <v>55</v>
      </c>
      <c r="D566" s="70">
        <v>53</v>
      </c>
      <c r="E566" s="70">
        <v>42</v>
      </c>
      <c r="F566" s="70">
        <v>28</v>
      </c>
      <c r="G566" s="70">
        <v>10</v>
      </c>
      <c r="H566" s="70">
        <v>7</v>
      </c>
      <c r="I566" s="70">
        <v>1</v>
      </c>
      <c r="J566" s="70">
        <v>0</v>
      </c>
      <c r="K566" s="70">
        <v>199</v>
      </c>
    </row>
    <row r="567" spans="1:11" x14ac:dyDescent="0.25">
      <c r="A567" s="74" t="s">
        <v>237</v>
      </c>
      <c r="B567" s="70">
        <v>0</v>
      </c>
      <c r="C567" s="70">
        <v>12</v>
      </c>
      <c r="D567" s="70">
        <v>3</v>
      </c>
      <c r="E567" s="70">
        <v>0</v>
      </c>
      <c r="F567" s="70">
        <v>0</v>
      </c>
      <c r="G567" s="70">
        <v>64</v>
      </c>
      <c r="H567" s="70">
        <v>0</v>
      </c>
      <c r="I567" s="70">
        <v>0</v>
      </c>
      <c r="J567" s="70">
        <v>0</v>
      </c>
      <c r="K567" s="70">
        <v>79</v>
      </c>
    </row>
    <row r="568" spans="1:11" x14ac:dyDescent="0.25">
      <c r="A568" s="74" t="s">
        <v>43</v>
      </c>
      <c r="B568" s="70">
        <v>0</v>
      </c>
      <c r="C568" s="70">
        <v>0</v>
      </c>
      <c r="D568" s="70">
        <v>0</v>
      </c>
      <c r="E568" s="70">
        <v>0</v>
      </c>
      <c r="F568" s="70">
        <v>0</v>
      </c>
      <c r="G568" s="70">
        <v>0</v>
      </c>
      <c r="H568" s="70">
        <v>0</v>
      </c>
      <c r="I568" s="70">
        <v>0</v>
      </c>
      <c r="J568" s="70">
        <v>0</v>
      </c>
      <c r="K568" s="70">
        <v>0</v>
      </c>
    </row>
    <row r="569" spans="1:11" x14ac:dyDescent="0.25">
      <c r="A569" s="74" t="s">
        <v>3</v>
      </c>
      <c r="B569" s="70">
        <v>0</v>
      </c>
      <c r="C569" s="70">
        <v>102</v>
      </c>
      <c r="D569" s="70">
        <v>72</v>
      </c>
      <c r="E569" s="70">
        <v>20</v>
      </c>
      <c r="F569" s="70">
        <v>11</v>
      </c>
      <c r="G569" s="70">
        <v>18</v>
      </c>
      <c r="H569" s="70">
        <v>5</v>
      </c>
      <c r="I569" s="70">
        <v>1</v>
      </c>
      <c r="J569" s="70">
        <v>5</v>
      </c>
      <c r="K569" s="70">
        <v>234</v>
      </c>
    </row>
    <row r="570" spans="1:11" x14ac:dyDescent="0.25">
      <c r="A570" s="74" t="s">
        <v>4</v>
      </c>
      <c r="B570" s="70">
        <v>0</v>
      </c>
      <c r="C570" s="70">
        <v>0</v>
      </c>
      <c r="D570" s="70">
        <v>0</v>
      </c>
      <c r="E570" s="70">
        <v>0</v>
      </c>
      <c r="F570" s="70">
        <v>0</v>
      </c>
      <c r="G570" s="70">
        <v>1</v>
      </c>
      <c r="H570" s="70">
        <v>3</v>
      </c>
      <c r="I570" s="70">
        <v>1</v>
      </c>
      <c r="J570" s="70">
        <v>2</v>
      </c>
      <c r="K570" s="70">
        <v>7</v>
      </c>
    </row>
    <row r="571" spans="1:11" x14ac:dyDescent="0.25">
      <c r="A571" s="74" t="s">
        <v>48</v>
      </c>
      <c r="B571" s="70">
        <v>0</v>
      </c>
      <c r="C571" s="70">
        <v>17</v>
      </c>
      <c r="D571" s="70">
        <v>0</v>
      </c>
      <c r="E571" s="70">
        <v>0</v>
      </c>
      <c r="F571" s="70">
        <v>1</v>
      </c>
      <c r="G571" s="70">
        <v>0</v>
      </c>
      <c r="H571" s="70">
        <v>0</v>
      </c>
      <c r="I571" s="70">
        <v>0</v>
      </c>
      <c r="J571" s="70">
        <v>0</v>
      </c>
      <c r="K571" s="70">
        <v>18</v>
      </c>
    </row>
    <row r="572" spans="1:11" x14ac:dyDescent="0.25">
      <c r="A572" s="74" t="s">
        <v>6</v>
      </c>
      <c r="B572" s="70">
        <v>0</v>
      </c>
      <c r="C572" s="70">
        <v>0</v>
      </c>
      <c r="D572" s="70">
        <v>0</v>
      </c>
      <c r="E572" s="70">
        <v>0</v>
      </c>
      <c r="F572" s="70">
        <v>0</v>
      </c>
      <c r="G572" s="70">
        <v>0</v>
      </c>
      <c r="H572" s="70">
        <v>0</v>
      </c>
      <c r="I572" s="70">
        <v>0</v>
      </c>
      <c r="J572" s="70">
        <v>0</v>
      </c>
      <c r="K572" s="70">
        <v>0</v>
      </c>
    </row>
    <row r="573" spans="1:11" x14ac:dyDescent="0.25">
      <c r="A573" s="74" t="s">
        <v>7</v>
      </c>
      <c r="B573" s="70">
        <v>0</v>
      </c>
      <c r="C573" s="70">
        <v>0</v>
      </c>
      <c r="D573" s="70">
        <v>0</v>
      </c>
      <c r="E573" s="70">
        <v>0</v>
      </c>
      <c r="F573" s="70">
        <v>8</v>
      </c>
      <c r="G573" s="70">
        <v>4</v>
      </c>
      <c r="H573" s="70">
        <v>5</v>
      </c>
      <c r="I573" s="70">
        <v>5</v>
      </c>
      <c r="J573" s="70">
        <v>2</v>
      </c>
      <c r="K573" s="70">
        <v>24</v>
      </c>
    </row>
    <row r="574" spans="1:11" x14ac:dyDescent="0.25">
      <c r="A574" s="74" t="s">
        <v>81</v>
      </c>
      <c r="B574" s="70">
        <v>0</v>
      </c>
      <c r="C574" s="70">
        <v>0</v>
      </c>
      <c r="D574" s="70">
        <v>0</v>
      </c>
      <c r="E574" s="70">
        <v>0</v>
      </c>
      <c r="F574" s="70">
        <v>0</v>
      </c>
      <c r="G574" s="70">
        <v>0</v>
      </c>
      <c r="H574" s="70">
        <v>0</v>
      </c>
      <c r="I574" s="70">
        <v>0</v>
      </c>
      <c r="J574" s="70">
        <v>0</v>
      </c>
      <c r="K574" s="70">
        <v>0</v>
      </c>
    </row>
    <row r="575" spans="1:11" x14ac:dyDescent="0.25">
      <c r="A575" s="74" t="s">
        <v>50</v>
      </c>
      <c r="B575" s="70">
        <v>0</v>
      </c>
      <c r="C575" s="70">
        <v>0</v>
      </c>
      <c r="D575" s="70">
        <v>0</v>
      </c>
      <c r="E575" s="70">
        <v>0</v>
      </c>
      <c r="F575" s="70">
        <v>0</v>
      </c>
      <c r="G575" s="70">
        <v>2</v>
      </c>
      <c r="H575" s="70">
        <v>1</v>
      </c>
      <c r="I575" s="70">
        <v>1</v>
      </c>
      <c r="J575" s="70">
        <v>0</v>
      </c>
      <c r="K575" s="70">
        <v>4</v>
      </c>
    </row>
    <row r="576" spans="1:11" x14ac:dyDescent="0.25">
      <c r="A576" s="74" t="s">
        <v>51</v>
      </c>
      <c r="B576" s="70">
        <v>0</v>
      </c>
      <c r="C576" s="70">
        <v>0</v>
      </c>
      <c r="D576" s="70">
        <v>0</v>
      </c>
      <c r="E576" s="70">
        <v>0</v>
      </c>
      <c r="F576" s="70">
        <v>0</v>
      </c>
      <c r="G576" s="70">
        <v>0</v>
      </c>
      <c r="H576" s="70">
        <v>0</v>
      </c>
      <c r="I576" s="70">
        <v>0</v>
      </c>
      <c r="J576" s="70">
        <v>0</v>
      </c>
      <c r="K576" s="70">
        <v>0</v>
      </c>
    </row>
    <row r="577" spans="1:11" x14ac:dyDescent="0.25">
      <c r="A577" s="74" t="s">
        <v>42</v>
      </c>
      <c r="B577" s="70">
        <v>0</v>
      </c>
      <c r="C577" s="70">
        <v>0</v>
      </c>
      <c r="D577" s="70">
        <v>0</v>
      </c>
      <c r="E577" s="70">
        <v>0</v>
      </c>
      <c r="F577" s="70">
        <v>1</v>
      </c>
      <c r="G577" s="70">
        <v>2</v>
      </c>
      <c r="H577" s="70">
        <v>2</v>
      </c>
      <c r="I577" s="70">
        <v>0</v>
      </c>
      <c r="J577" s="70">
        <v>0</v>
      </c>
      <c r="K577" s="70">
        <v>5</v>
      </c>
    </row>
    <row r="578" spans="1:11" x14ac:dyDescent="0.25">
      <c r="A578" s="74" t="s">
        <v>8</v>
      </c>
      <c r="B578" s="70">
        <v>0</v>
      </c>
      <c r="C578" s="70">
        <v>0</v>
      </c>
      <c r="D578" s="70">
        <v>0</v>
      </c>
      <c r="E578" s="70">
        <v>0</v>
      </c>
      <c r="F578" s="70">
        <v>0</v>
      </c>
      <c r="G578" s="70">
        <v>0</v>
      </c>
      <c r="H578" s="70">
        <v>5</v>
      </c>
      <c r="I578" s="70">
        <v>14</v>
      </c>
      <c r="J578" s="70">
        <v>3</v>
      </c>
      <c r="K578" s="70">
        <v>22</v>
      </c>
    </row>
    <row r="579" spans="1:11" x14ac:dyDescent="0.25">
      <c r="A579" s="74" t="s">
        <v>9</v>
      </c>
      <c r="B579" s="70">
        <v>0</v>
      </c>
      <c r="C579" s="70">
        <v>0</v>
      </c>
      <c r="D579" s="70">
        <v>0</v>
      </c>
      <c r="E579" s="70">
        <v>0</v>
      </c>
      <c r="F579" s="70">
        <v>0</v>
      </c>
      <c r="G579" s="70">
        <v>0</v>
      </c>
      <c r="H579" s="70">
        <v>0</v>
      </c>
      <c r="I579" s="70">
        <v>0</v>
      </c>
      <c r="J579" s="70">
        <v>30</v>
      </c>
      <c r="K579" s="70">
        <v>30</v>
      </c>
    </row>
    <row r="580" spans="1:11" x14ac:dyDescent="0.25">
      <c r="A580" s="74" t="s">
        <v>44</v>
      </c>
      <c r="B580" s="70">
        <v>0</v>
      </c>
      <c r="C580" s="70">
        <v>0</v>
      </c>
      <c r="D580" s="70">
        <v>0</v>
      </c>
      <c r="E580" s="70">
        <v>0</v>
      </c>
      <c r="F580" s="70">
        <v>4</v>
      </c>
      <c r="G580" s="70">
        <v>0</v>
      </c>
      <c r="H580" s="70">
        <v>0</v>
      </c>
      <c r="I580" s="70">
        <v>0</v>
      </c>
      <c r="J580" s="70">
        <v>3</v>
      </c>
      <c r="K580" s="70">
        <v>7</v>
      </c>
    </row>
    <row r="581" spans="1:11" x14ac:dyDescent="0.25">
      <c r="A581" s="74" t="s">
        <v>10</v>
      </c>
      <c r="B581" s="70">
        <v>0</v>
      </c>
      <c r="C581" s="70">
        <v>0</v>
      </c>
      <c r="D581" s="70">
        <v>0</v>
      </c>
      <c r="E581" s="70">
        <v>0</v>
      </c>
      <c r="F581" s="70">
        <v>0</v>
      </c>
      <c r="G581" s="70">
        <v>1</v>
      </c>
      <c r="H581" s="70">
        <v>0</v>
      </c>
      <c r="I581" s="70">
        <v>1</v>
      </c>
      <c r="J581" s="70">
        <v>0</v>
      </c>
      <c r="K581" s="70">
        <v>2</v>
      </c>
    </row>
    <row r="582" spans="1:11" x14ac:dyDescent="0.25">
      <c r="A582" s="74" t="s">
        <v>11</v>
      </c>
      <c r="B582" s="70">
        <v>0</v>
      </c>
      <c r="C582" s="70">
        <v>0</v>
      </c>
      <c r="D582" s="70">
        <v>0</v>
      </c>
      <c r="E582" s="70">
        <v>3</v>
      </c>
      <c r="F582" s="70">
        <v>712</v>
      </c>
      <c r="G582" s="70">
        <v>8625</v>
      </c>
      <c r="H582" s="70">
        <v>2071</v>
      </c>
      <c r="I582" s="70">
        <v>85</v>
      </c>
      <c r="J582" s="70">
        <v>13</v>
      </c>
      <c r="K582" s="70">
        <v>11509</v>
      </c>
    </row>
    <row r="583" spans="1:11" x14ac:dyDescent="0.25">
      <c r="A583" s="74" t="s">
        <v>12</v>
      </c>
      <c r="B583" s="70">
        <v>0</v>
      </c>
      <c r="C583" s="70">
        <v>0</v>
      </c>
      <c r="D583" s="70">
        <v>0</v>
      </c>
      <c r="E583" s="70">
        <v>0</v>
      </c>
      <c r="F583" s="70">
        <v>2</v>
      </c>
      <c r="G583" s="70">
        <v>250</v>
      </c>
      <c r="H583" s="70">
        <v>132</v>
      </c>
      <c r="I583" s="70">
        <v>13</v>
      </c>
      <c r="J583" s="70">
        <v>7</v>
      </c>
      <c r="K583" s="70">
        <v>404</v>
      </c>
    </row>
    <row r="584" spans="1:11" x14ac:dyDescent="0.25">
      <c r="A584" s="74" t="s">
        <v>32</v>
      </c>
      <c r="B584" s="70">
        <v>0</v>
      </c>
      <c r="C584" s="70">
        <v>0</v>
      </c>
      <c r="D584" s="70">
        <v>0</v>
      </c>
      <c r="E584" s="70">
        <v>0</v>
      </c>
      <c r="F584" s="70">
        <v>0</v>
      </c>
      <c r="G584" s="70">
        <v>0</v>
      </c>
      <c r="H584" s="70">
        <v>7</v>
      </c>
      <c r="I584" s="70">
        <v>0</v>
      </c>
      <c r="J584" s="70">
        <v>0</v>
      </c>
      <c r="K584" s="70">
        <v>7</v>
      </c>
    </row>
    <row r="585" spans="1:11" x14ac:dyDescent="0.25">
      <c r="A585" s="74" t="s">
        <v>212</v>
      </c>
      <c r="B585" s="70">
        <v>0</v>
      </c>
      <c r="C585" s="70">
        <v>70</v>
      </c>
      <c r="D585" s="70">
        <v>0</v>
      </c>
      <c r="E585" s="70">
        <v>0</v>
      </c>
      <c r="F585" s="70">
        <v>13</v>
      </c>
      <c r="G585" s="70">
        <v>106</v>
      </c>
      <c r="H585" s="70">
        <v>339</v>
      </c>
      <c r="I585" s="70">
        <v>0</v>
      </c>
      <c r="J585" s="70">
        <v>2</v>
      </c>
      <c r="K585" s="70">
        <v>530</v>
      </c>
    </row>
    <row r="586" spans="1:11" x14ac:dyDescent="0.25">
      <c r="A586" s="74" t="s">
        <v>46</v>
      </c>
      <c r="B586" s="70">
        <v>0</v>
      </c>
      <c r="C586" s="70">
        <v>0</v>
      </c>
      <c r="D586" s="70">
        <v>0</v>
      </c>
      <c r="E586" s="70">
        <v>0</v>
      </c>
      <c r="F586" s="70">
        <v>0</v>
      </c>
      <c r="G586" s="70">
        <v>0</v>
      </c>
      <c r="H586" s="70">
        <v>0</v>
      </c>
      <c r="I586" s="70">
        <v>0</v>
      </c>
      <c r="J586" s="70">
        <v>0</v>
      </c>
      <c r="K586" s="70">
        <v>0</v>
      </c>
    </row>
    <row r="587" spans="1:11" x14ac:dyDescent="0.25">
      <c r="A587" s="74" t="s">
        <v>13</v>
      </c>
      <c r="B587" s="70">
        <v>0</v>
      </c>
      <c r="C587" s="70">
        <v>0</v>
      </c>
      <c r="D587" s="70">
        <v>0</v>
      </c>
      <c r="E587" s="70">
        <v>0</v>
      </c>
      <c r="F587" s="70">
        <v>0</v>
      </c>
      <c r="G587" s="70">
        <v>0</v>
      </c>
      <c r="H587" s="70">
        <v>0</v>
      </c>
      <c r="I587" s="70">
        <v>0</v>
      </c>
      <c r="J587" s="70">
        <v>0</v>
      </c>
      <c r="K587" s="70">
        <v>0</v>
      </c>
    </row>
    <row r="588" spans="1:11" x14ac:dyDescent="0.25">
      <c r="A588" s="74" t="s">
        <v>14</v>
      </c>
      <c r="B588" s="70">
        <v>0</v>
      </c>
      <c r="C588" s="70">
        <v>96</v>
      </c>
      <c r="D588" s="70">
        <v>0</v>
      </c>
      <c r="E588" s="70">
        <v>11</v>
      </c>
      <c r="F588" s="70">
        <v>49</v>
      </c>
      <c r="G588" s="70">
        <v>138</v>
      </c>
      <c r="H588" s="70">
        <v>176</v>
      </c>
      <c r="I588" s="70">
        <v>6</v>
      </c>
      <c r="J588" s="70">
        <v>0</v>
      </c>
      <c r="K588" s="70">
        <v>476</v>
      </c>
    </row>
    <row r="589" spans="1:11" x14ac:dyDescent="0.25">
      <c r="A589" s="74" t="s">
        <v>40</v>
      </c>
      <c r="B589" s="70">
        <v>212</v>
      </c>
      <c r="C589" s="70">
        <v>2</v>
      </c>
      <c r="D589" s="70">
        <v>2</v>
      </c>
      <c r="E589" s="70">
        <v>1</v>
      </c>
      <c r="F589" s="70">
        <v>0</v>
      </c>
      <c r="G589" s="70">
        <v>0</v>
      </c>
      <c r="H589" s="70">
        <v>0</v>
      </c>
      <c r="I589" s="70">
        <v>0</v>
      </c>
      <c r="J589" s="70">
        <v>0</v>
      </c>
      <c r="K589" s="70">
        <v>217</v>
      </c>
    </row>
    <row r="590" spans="1:11" x14ac:dyDescent="0.25">
      <c r="A590" s="74" t="s">
        <v>52</v>
      </c>
      <c r="B590" s="70">
        <v>0</v>
      </c>
      <c r="C590" s="70">
        <v>0</v>
      </c>
      <c r="D590" s="70">
        <v>0</v>
      </c>
      <c r="E590" s="70">
        <v>0</v>
      </c>
      <c r="F590" s="70">
        <v>0</v>
      </c>
      <c r="G590" s="70">
        <v>0</v>
      </c>
      <c r="H590" s="70">
        <v>0</v>
      </c>
      <c r="I590" s="70">
        <v>0</v>
      </c>
      <c r="J590" s="70">
        <v>0</v>
      </c>
      <c r="K590" s="70">
        <v>0</v>
      </c>
    </row>
    <row r="591" spans="1:11" x14ac:dyDescent="0.25">
      <c r="A591" s="74" t="s">
        <v>53</v>
      </c>
      <c r="B591" s="70">
        <v>0</v>
      </c>
      <c r="C591" s="70">
        <v>0</v>
      </c>
      <c r="D591" s="70">
        <v>0</v>
      </c>
      <c r="E591" s="70">
        <v>0</v>
      </c>
      <c r="F591" s="70">
        <v>0</v>
      </c>
      <c r="G591" s="70">
        <v>0</v>
      </c>
      <c r="H591" s="70">
        <v>0</v>
      </c>
      <c r="I591" s="70">
        <v>0</v>
      </c>
      <c r="J591" s="70">
        <v>0</v>
      </c>
      <c r="K591" s="70">
        <v>0</v>
      </c>
    </row>
    <row r="592" spans="1:11" x14ac:dyDescent="0.25">
      <c r="A592" s="74" t="s">
        <v>15</v>
      </c>
      <c r="B592" s="70">
        <v>0</v>
      </c>
      <c r="C592" s="70">
        <v>0</v>
      </c>
      <c r="D592" s="70">
        <v>4</v>
      </c>
      <c r="E592" s="70">
        <v>2</v>
      </c>
      <c r="F592" s="70">
        <v>18</v>
      </c>
      <c r="G592" s="70">
        <v>44</v>
      </c>
      <c r="H592" s="70">
        <v>27</v>
      </c>
      <c r="I592" s="70">
        <v>6</v>
      </c>
      <c r="J592" s="70">
        <v>5</v>
      </c>
      <c r="K592" s="70">
        <v>106</v>
      </c>
    </row>
    <row r="593" spans="1:11" x14ac:dyDescent="0.25">
      <c r="A593" s="74" t="s">
        <v>54</v>
      </c>
      <c r="B593" s="70">
        <v>0</v>
      </c>
      <c r="C593" s="70">
        <v>0</v>
      </c>
      <c r="D593" s="70">
        <v>0</v>
      </c>
      <c r="E593" s="70">
        <v>0</v>
      </c>
      <c r="F593" s="70">
        <v>0</v>
      </c>
      <c r="G593" s="70">
        <v>0</v>
      </c>
      <c r="H593" s="70">
        <v>8</v>
      </c>
      <c r="I593" s="70">
        <v>0</v>
      </c>
      <c r="J593" s="70">
        <v>1</v>
      </c>
      <c r="K593" s="70">
        <v>9</v>
      </c>
    </row>
    <row r="594" spans="1:11" x14ac:dyDescent="0.25">
      <c r="A594" s="74" t="s">
        <v>47</v>
      </c>
      <c r="B594" s="70">
        <v>0</v>
      </c>
      <c r="C594" s="70">
        <v>0</v>
      </c>
      <c r="D594" s="70">
        <v>3</v>
      </c>
      <c r="E594" s="70">
        <v>0</v>
      </c>
      <c r="F594" s="70">
        <v>0</v>
      </c>
      <c r="G594" s="70">
        <v>3</v>
      </c>
      <c r="H594" s="70">
        <v>0</v>
      </c>
      <c r="I594" s="70">
        <v>0</v>
      </c>
      <c r="J594" s="70">
        <v>0</v>
      </c>
      <c r="K594" s="70">
        <v>6</v>
      </c>
    </row>
    <row r="595" spans="1:11" x14ac:dyDescent="0.25">
      <c r="A595" s="74" t="s">
        <v>16</v>
      </c>
      <c r="B595" s="70">
        <v>0</v>
      </c>
      <c r="C595" s="70">
        <v>0</v>
      </c>
      <c r="D595" s="70">
        <v>0</v>
      </c>
      <c r="E595" s="70">
        <v>0</v>
      </c>
      <c r="F595" s="70">
        <v>0</v>
      </c>
      <c r="G595" s="70">
        <v>0</v>
      </c>
      <c r="H595" s="70">
        <v>0</v>
      </c>
      <c r="I595" s="70">
        <v>0</v>
      </c>
      <c r="J595" s="70">
        <v>0</v>
      </c>
      <c r="K595" s="70">
        <v>0</v>
      </c>
    </row>
    <row r="596" spans="1:11" x14ac:dyDescent="0.25">
      <c r="A596" s="74" t="s">
        <v>55</v>
      </c>
      <c r="B596" s="70">
        <v>0</v>
      </c>
      <c r="C596" s="70">
        <v>0</v>
      </c>
      <c r="D596" s="70">
        <v>0</v>
      </c>
      <c r="E596" s="70">
        <v>0</v>
      </c>
      <c r="F596" s="70">
        <v>0</v>
      </c>
      <c r="G596" s="70">
        <v>0</v>
      </c>
      <c r="H596" s="70">
        <v>0</v>
      </c>
      <c r="I596" s="70">
        <v>0</v>
      </c>
      <c r="J596" s="70">
        <v>0</v>
      </c>
      <c r="K596" s="70">
        <v>0</v>
      </c>
    </row>
    <row r="597" spans="1:11" x14ac:dyDescent="0.25">
      <c r="A597" s="74" t="s">
        <v>17</v>
      </c>
      <c r="B597" s="70">
        <v>0</v>
      </c>
      <c r="C597" s="70">
        <v>0</v>
      </c>
      <c r="D597" s="70">
        <v>0</v>
      </c>
      <c r="E597" s="70">
        <v>0</v>
      </c>
      <c r="F597" s="70">
        <v>0</v>
      </c>
      <c r="G597" s="70">
        <v>0</v>
      </c>
      <c r="H597" s="70">
        <v>0</v>
      </c>
      <c r="I597" s="70">
        <v>0</v>
      </c>
      <c r="J597" s="70">
        <v>60</v>
      </c>
      <c r="K597" s="70">
        <v>60</v>
      </c>
    </row>
    <row r="598" spans="1:11" x14ac:dyDescent="0.25">
      <c r="A598" s="74" t="s">
        <v>213</v>
      </c>
      <c r="B598" s="70"/>
      <c r="C598" s="70"/>
      <c r="D598" s="70"/>
      <c r="E598" s="70"/>
      <c r="F598" s="70"/>
      <c r="G598" s="70"/>
      <c r="H598" s="70"/>
      <c r="I598" s="70"/>
      <c r="J598" s="70"/>
      <c r="K598" s="70"/>
    </row>
    <row r="599" spans="1:11" x14ac:dyDescent="0.25">
      <c r="A599" s="242" t="s">
        <v>24</v>
      </c>
      <c r="B599" s="243">
        <v>215</v>
      </c>
      <c r="C599" s="243">
        <v>357</v>
      </c>
      <c r="D599" s="243">
        <v>149</v>
      </c>
      <c r="E599" s="243">
        <v>123</v>
      </c>
      <c r="F599" s="243">
        <v>877</v>
      </c>
      <c r="G599" s="243">
        <v>9332</v>
      </c>
      <c r="H599" s="243">
        <v>2842</v>
      </c>
      <c r="I599" s="243">
        <v>166</v>
      </c>
      <c r="J599" s="243">
        <v>162</v>
      </c>
      <c r="K599" s="243">
        <v>14223</v>
      </c>
    </row>
    <row r="602" spans="1:11" x14ac:dyDescent="0.25">
      <c r="A602" s="141" t="s">
        <v>246</v>
      </c>
      <c r="B602" t="s">
        <v>20</v>
      </c>
      <c r="F602" t="s">
        <v>21</v>
      </c>
    </row>
    <row r="603" spans="1:11" x14ac:dyDescent="0.25">
      <c r="A603" s="78" t="s">
        <v>19</v>
      </c>
      <c r="B603">
        <v>13</v>
      </c>
      <c r="C603">
        <v>18</v>
      </c>
      <c r="D603">
        <v>23</v>
      </c>
      <c r="E603">
        <v>28</v>
      </c>
      <c r="F603">
        <v>3</v>
      </c>
      <c r="G603">
        <v>8</v>
      </c>
      <c r="H603">
        <v>13</v>
      </c>
      <c r="I603">
        <v>18</v>
      </c>
      <c r="J603">
        <v>23</v>
      </c>
      <c r="K603" s="62" t="s">
        <v>24</v>
      </c>
    </row>
    <row r="604" spans="1:11" x14ac:dyDescent="0.25">
      <c r="A604" s="264" t="s">
        <v>1</v>
      </c>
      <c r="B604" s="263">
        <v>0</v>
      </c>
      <c r="C604" s="263">
        <v>0</v>
      </c>
      <c r="D604" s="263">
        <v>0</v>
      </c>
      <c r="E604" s="263">
        <v>0</v>
      </c>
      <c r="F604" s="263">
        <v>14</v>
      </c>
      <c r="G604" s="263">
        <v>19</v>
      </c>
      <c r="H604" s="263">
        <v>27</v>
      </c>
      <c r="I604" s="263">
        <v>24</v>
      </c>
      <c r="J604" s="263">
        <v>51</v>
      </c>
      <c r="K604" s="263">
        <v>135</v>
      </c>
    </row>
    <row r="605" spans="1:11" x14ac:dyDescent="0.25">
      <c r="A605" s="74" t="s">
        <v>49</v>
      </c>
      <c r="B605" s="70">
        <v>0</v>
      </c>
      <c r="C605" s="70">
        <v>0</v>
      </c>
      <c r="D605" s="70">
        <v>0</v>
      </c>
      <c r="E605" s="70">
        <v>0</v>
      </c>
      <c r="F605" s="70">
        <v>0</v>
      </c>
      <c r="G605" s="70">
        <v>0</v>
      </c>
      <c r="H605" s="70">
        <v>0</v>
      </c>
      <c r="I605" s="70">
        <v>0</v>
      </c>
      <c r="J605" s="70">
        <v>0</v>
      </c>
      <c r="K605" s="70">
        <v>0</v>
      </c>
    </row>
    <row r="606" spans="1:11" x14ac:dyDescent="0.25">
      <c r="A606" s="74" t="s">
        <v>45</v>
      </c>
      <c r="B606" s="70">
        <v>0</v>
      </c>
      <c r="C606" s="70">
        <v>0</v>
      </c>
      <c r="D606" s="70">
        <v>0</v>
      </c>
      <c r="E606" s="70">
        <v>0</v>
      </c>
      <c r="F606" s="70">
        <v>0</v>
      </c>
      <c r="G606" s="70">
        <v>0</v>
      </c>
      <c r="H606" s="70">
        <v>0</v>
      </c>
      <c r="I606" s="70">
        <v>0</v>
      </c>
      <c r="J606" s="70">
        <v>0</v>
      </c>
      <c r="K606" s="70">
        <v>0</v>
      </c>
    </row>
    <row r="607" spans="1:11" x14ac:dyDescent="0.25">
      <c r="A607" s="74" t="s">
        <v>41</v>
      </c>
      <c r="B607" s="70">
        <v>0</v>
      </c>
      <c r="C607" s="70">
        <v>0</v>
      </c>
      <c r="D607" s="70">
        <v>4</v>
      </c>
      <c r="E607" s="70">
        <v>18</v>
      </c>
      <c r="F607" s="70">
        <v>14</v>
      </c>
      <c r="G607" s="70">
        <v>0</v>
      </c>
      <c r="H607" s="70">
        <v>1</v>
      </c>
      <c r="I607" s="70">
        <v>1</v>
      </c>
      <c r="J607" s="70">
        <v>0</v>
      </c>
      <c r="K607" s="70">
        <v>38</v>
      </c>
    </row>
    <row r="608" spans="1:11" x14ac:dyDescent="0.25">
      <c r="A608" s="74" t="s">
        <v>2</v>
      </c>
      <c r="B608" s="70">
        <v>0</v>
      </c>
      <c r="C608" s="70">
        <v>6</v>
      </c>
      <c r="D608" s="70">
        <v>0</v>
      </c>
      <c r="E608" s="70">
        <v>12</v>
      </c>
      <c r="F608" s="70">
        <v>71</v>
      </c>
      <c r="G608" s="70">
        <v>38</v>
      </c>
      <c r="H608" s="70">
        <v>18</v>
      </c>
      <c r="I608" s="70">
        <v>0</v>
      </c>
      <c r="J608" s="70">
        <v>0</v>
      </c>
      <c r="K608" s="70">
        <v>145</v>
      </c>
    </row>
    <row r="609" spans="1:11" x14ac:dyDescent="0.25">
      <c r="A609" s="74" t="s">
        <v>237</v>
      </c>
      <c r="B609" s="70">
        <v>0</v>
      </c>
      <c r="C609" s="70">
        <v>0</v>
      </c>
      <c r="D609" s="70">
        <v>0</v>
      </c>
      <c r="E609" s="70">
        <v>0</v>
      </c>
      <c r="F609" s="70">
        <v>0</v>
      </c>
      <c r="G609" s="70">
        <v>0</v>
      </c>
      <c r="H609" s="70">
        <v>0</v>
      </c>
      <c r="I609" s="70">
        <v>0</v>
      </c>
      <c r="J609" s="70">
        <v>0</v>
      </c>
      <c r="K609" s="70">
        <v>0</v>
      </c>
    </row>
    <row r="610" spans="1:11" x14ac:dyDescent="0.25">
      <c r="A610" s="74" t="s">
        <v>43</v>
      </c>
      <c r="B610" s="70">
        <v>2</v>
      </c>
      <c r="C610" s="70">
        <v>0</v>
      </c>
      <c r="D610" s="70">
        <v>4</v>
      </c>
      <c r="E610" s="70">
        <v>7</v>
      </c>
      <c r="F610" s="70">
        <v>2</v>
      </c>
      <c r="G610" s="70">
        <v>0</v>
      </c>
      <c r="H610" s="70">
        <v>4</v>
      </c>
      <c r="I610" s="70">
        <v>2</v>
      </c>
      <c r="J610" s="70">
        <v>0</v>
      </c>
      <c r="K610" s="70">
        <v>21</v>
      </c>
    </row>
    <row r="611" spans="1:11" x14ac:dyDescent="0.25">
      <c r="A611" s="74" t="s">
        <v>3</v>
      </c>
      <c r="B611" s="70">
        <v>5</v>
      </c>
      <c r="C611" s="70">
        <v>1</v>
      </c>
      <c r="D611" s="70">
        <v>21</v>
      </c>
      <c r="E611" s="70">
        <v>14</v>
      </c>
      <c r="F611" s="70">
        <v>13</v>
      </c>
      <c r="G611" s="70">
        <v>2</v>
      </c>
      <c r="H611" s="70">
        <v>3</v>
      </c>
      <c r="I611" s="70">
        <v>5</v>
      </c>
      <c r="J611" s="70">
        <v>0</v>
      </c>
      <c r="K611" s="70">
        <v>64</v>
      </c>
    </row>
    <row r="612" spans="1:11" x14ac:dyDescent="0.25">
      <c r="A612" s="74" t="s">
        <v>4</v>
      </c>
      <c r="B612" s="70">
        <v>0</v>
      </c>
      <c r="C612" s="70">
        <v>0</v>
      </c>
      <c r="D612" s="70">
        <v>0</v>
      </c>
      <c r="E612" s="70">
        <v>0</v>
      </c>
      <c r="F612" s="70">
        <v>0</v>
      </c>
      <c r="G612" s="70">
        <v>1</v>
      </c>
      <c r="H612" s="70">
        <v>1</v>
      </c>
      <c r="I612" s="70">
        <v>1</v>
      </c>
      <c r="J612" s="70">
        <v>0</v>
      </c>
      <c r="K612" s="70">
        <v>3</v>
      </c>
    </row>
    <row r="613" spans="1:11" x14ac:dyDescent="0.25">
      <c r="A613" s="74" t="s">
        <v>48</v>
      </c>
      <c r="B613" s="70">
        <v>0</v>
      </c>
      <c r="C613" s="70">
        <v>0</v>
      </c>
      <c r="D613" s="70">
        <v>0</v>
      </c>
      <c r="E613" s="70">
        <v>0</v>
      </c>
      <c r="F613" s="70">
        <v>0</v>
      </c>
      <c r="G613" s="70">
        <v>0</v>
      </c>
      <c r="H613" s="70">
        <v>0</v>
      </c>
      <c r="I613" s="70">
        <v>0</v>
      </c>
      <c r="J613" s="70">
        <v>0</v>
      </c>
      <c r="K613" s="70">
        <v>0</v>
      </c>
    </row>
    <row r="614" spans="1:11" x14ac:dyDescent="0.25">
      <c r="A614" s="74" t="s">
        <v>6</v>
      </c>
      <c r="B614" s="70">
        <v>0</v>
      </c>
      <c r="C614" s="70">
        <v>0</v>
      </c>
      <c r="D614" s="70">
        <v>0</v>
      </c>
      <c r="E614" s="70">
        <v>0</v>
      </c>
      <c r="F614" s="70">
        <v>0</v>
      </c>
      <c r="G614" s="70">
        <v>0</v>
      </c>
      <c r="H614" s="70">
        <v>0</v>
      </c>
      <c r="I614" s="70">
        <v>0</v>
      </c>
      <c r="J614" s="70">
        <v>0</v>
      </c>
      <c r="K614" s="70">
        <v>0</v>
      </c>
    </row>
    <row r="615" spans="1:11" x14ac:dyDescent="0.25">
      <c r="A615" s="74" t="s">
        <v>7</v>
      </c>
      <c r="B615" s="70">
        <v>0</v>
      </c>
      <c r="C615" s="70">
        <v>0</v>
      </c>
      <c r="D615" s="70">
        <v>0</v>
      </c>
      <c r="E615" s="70">
        <v>2</v>
      </c>
      <c r="F615" s="70">
        <v>2</v>
      </c>
      <c r="G615" s="70">
        <v>6</v>
      </c>
      <c r="H615" s="70">
        <v>4</v>
      </c>
      <c r="I615" s="70">
        <v>7</v>
      </c>
      <c r="J615" s="70">
        <v>0</v>
      </c>
      <c r="K615" s="70">
        <v>21</v>
      </c>
    </row>
    <row r="616" spans="1:11" x14ac:dyDescent="0.25">
      <c r="A616" s="74" t="s">
        <v>81</v>
      </c>
      <c r="B616" s="70">
        <v>0</v>
      </c>
      <c r="C616" s="70">
        <v>0</v>
      </c>
      <c r="D616" s="70">
        <v>0</v>
      </c>
      <c r="E616" s="70">
        <v>0</v>
      </c>
      <c r="F616" s="70">
        <v>0</v>
      </c>
      <c r="G616" s="70">
        <v>0</v>
      </c>
      <c r="H616" s="70">
        <v>0</v>
      </c>
      <c r="I616" s="70">
        <v>0</v>
      </c>
      <c r="J616" s="70">
        <v>0</v>
      </c>
      <c r="K616" s="70">
        <v>0</v>
      </c>
    </row>
    <row r="617" spans="1:11" x14ac:dyDescent="0.25">
      <c r="A617" s="74" t="s">
        <v>50</v>
      </c>
      <c r="B617" s="70">
        <v>0</v>
      </c>
      <c r="C617" s="70">
        <v>0</v>
      </c>
      <c r="D617" s="70">
        <v>0</v>
      </c>
      <c r="E617" s="70">
        <v>0</v>
      </c>
      <c r="F617" s="70">
        <v>0</v>
      </c>
      <c r="G617" s="70">
        <v>0</v>
      </c>
      <c r="H617" s="70">
        <v>0</v>
      </c>
      <c r="I617" s="70">
        <v>0</v>
      </c>
      <c r="J617" s="70">
        <v>0</v>
      </c>
      <c r="K617" s="70">
        <v>0</v>
      </c>
    </row>
    <row r="618" spans="1:11" x14ac:dyDescent="0.25">
      <c r="A618" s="74" t="s">
        <v>51</v>
      </c>
      <c r="B618" s="70">
        <v>0</v>
      </c>
      <c r="C618" s="70">
        <v>0</v>
      </c>
      <c r="D618" s="70">
        <v>0</v>
      </c>
      <c r="E618" s="70">
        <v>9</v>
      </c>
      <c r="F618" s="70">
        <v>0</v>
      </c>
      <c r="G618" s="70">
        <v>0</v>
      </c>
      <c r="H618" s="70">
        <v>0</v>
      </c>
      <c r="I618" s="70">
        <v>0</v>
      </c>
      <c r="J618" s="70">
        <v>0</v>
      </c>
      <c r="K618" s="70">
        <v>9</v>
      </c>
    </row>
    <row r="619" spans="1:11" x14ac:dyDescent="0.25">
      <c r="A619" s="74" t="s">
        <v>42</v>
      </c>
      <c r="B619" s="70">
        <v>0</v>
      </c>
      <c r="C619" s="70">
        <v>0</v>
      </c>
      <c r="D619" s="70">
        <v>0</v>
      </c>
      <c r="E619" s="70">
        <v>0</v>
      </c>
      <c r="F619" s="70">
        <v>3</v>
      </c>
      <c r="G619" s="70">
        <v>0</v>
      </c>
      <c r="H619" s="70">
        <v>0</v>
      </c>
      <c r="I619" s="70">
        <v>0</v>
      </c>
      <c r="J619" s="70">
        <v>0</v>
      </c>
      <c r="K619" s="70">
        <v>3</v>
      </c>
    </row>
    <row r="620" spans="1:11" x14ac:dyDescent="0.25">
      <c r="A620" s="74" t="s">
        <v>8</v>
      </c>
      <c r="B620" s="70">
        <v>0</v>
      </c>
      <c r="C620" s="70">
        <v>0</v>
      </c>
      <c r="D620" s="70">
        <v>0</v>
      </c>
      <c r="E620" s="70">
        <v>0</v>
      </c>
      <c r="F620" s="70">
        <v>0</v>
      </c>
      <c r="G620" s="70">
        <v>2</v>
      </c>
      <c r="H620" s="70">
        <v>4</v>
      </c>
      <c r="I620" s="70">
        <v>2</v>
      </c>
      <c r="J620" s="70">
        <v>0</v>
      </c>
      <c r="K620" s="70">
        <v>8</v>
      </c>
    </row>
    <row r="621" spans="1:11" x14ac:dyDescent="0.25">
      <c r="A621" s="74" t="s">
        <v>9</v>
      </c>
      <c r="B621" s="70">
        <v>0</v>
      </c>
      <c r="C621" s="70">
        <v>0</v>
      </c>
      <c r="D621" s="70">
        <v>0</v>
      </c>
      <c r="E621" s="70">
        <v>62</v>
      </c>
      <c r="F621" s="70">
        <v>249</v>
      </c>
      <c r="G621" s="70">
        <v>7</v>
      </c>
      <c r="H621" s="70">
        <v>2</v>
      </c>
      <c r="I621" s="70">
        <v>101</v>
      </c>
      <c r="J621" s="70">
        <v>0</v>
      </c>
      <c r="K621" s="70">
        <v>421</v>
      </c>
    </row>
    <row r="622" spans="1:11" x14ac:dyDescent="0.25">
      <c r="A622" s="74" t="s">
        <v>44</v>
      </c>
      <c r="B622" s="70">
        <v>0</v>
      </c>
      <c r="C622" s="70">
        <v>0</v>
      </c>
      <c r="D622" s="70">
        <v>0</v>
      </c>
      <c r="E622" s="70">
        <v>1</v>
      </c>
      <c r="F622" s="70">
        <v>1</v>
      </c>
      <c r="G622" s="70">
        <v>0</v>
      </c>
      <c r="H622" s="70">
        <v>0</v>
      </c>
      <c r="I622" s="70">
        <v>0</v>
      </c>
      <c r="J622" s="70">
        <v>0</v>
      </c>
      <c r="K622" s="70">
        <v>2</v>
      </c>
    </row>
    <row r="623" spans="1:11" x14ac:dyDescent="0.25">
      <c r="A623" s="74" t="s">
        <v>10</v>
      </c>
      <c r="B623" s="70">
        <v>0</v>
      </c>
      <c r="C623" s="70">
        <v>0</v>
      </c>
      <c r="D623" s="70">
        <v>0</v>
      </c>
      <c r="E623" s="70">
        <v>0</v>
      </c>
      <c r="F623" s="70">
        <v>1</v>
      </c>
      <c r="G623" s="70">
        <v>0</v>
      </c>
      <c r="H623" s="70">
        <v>0</v>
      </c>
      <c r="I623" s="70">
        <v>0</v>
      </c>
      <c r="J623" s="70">
        <v>0</v>
      </c>
      <c r="K623" s="70">
        <v>1</v>
      </c>
    </row>
    <row r="624" spans="1:11" x14ac:dyDescent="0.25">
      <c r="A624" s="74" t="s">
        <v>11</v>
      </c>
      <c r="B624" s="70">
        <v>0</v>
      </c>
      <c r="C624" s="70">
        <v>0</v>
      </c>
      <c r="D624" s="70">
        <v>0</v>
      </c>
      <c r="E624" s="70">
        <v>12</v>
      </c>
      <c r="F624" s="70">
        <v>2340</v>
      </c>
      <c r="G624" s="70">
        <v>5133</v>
      </c>
      <c r="H624" s="70">
        <v>2399</v>
      </c>
      <c r="I624" s="70">
        <v>241</v>
      </c>
      <c r="J624" s="70">
        <v>959</v>
      </c>
      <c r="K624" s="70">
        <v>11084</v>
      </c>
    </row>
    <row r="625" spans="1:11" x14ac:dyDescent="0.25">
      <c r="A625" s="74" t="s">
        <v>12</v>
      </c>
      <c r="B625" s="70">
        <v>0</v>
      </c>
      <c r="C625" s="70">
        <v>0</v>
      </c>
      <c r="D625" s="70">
        <v>0</v>
      </c>
      <c r="E625" s="70">
        <v>0</v>
      </c>
      <c r="F625" s="70">
        <v>28</v>
      </c>
      <c r="G625" s="70">
        <v>43</v>
      </c>
      <c r="H625" s="70">
        <v>28</v>
      </c>
      <c r="I625" s="70">
        <v>14</v>
      </c>
      <c r="J625" s="70">
        <v>14</v>
      </c>
      <c r="K625" s="70">
        <v>127</v>
      </c>
    </row>
    <row r="626" spans="1:11" x14ac:dyDescent="0.25">
      <c r="A626" s="74" t="s">
        <v>32</v>
      </c>
      <c r="B626" s="70">
        <v>0</v>
      </c>
      <c r="C626" s="70">
        <v>0</v>
      </c>
      <c r="D626" s="70">
        <v>0</v>
      </c>
      <c r="E626" s="70">
        <v>0</v>
      </c>
      <c r="F626" s="70">
        <v>1</v>
      </c>
      <c r="G626" s="70">
        <v>0</v>
      </c>
      <c r="H626" s="70">
        <v>2</v>
      </c>
      <c r="I626" s="70">
        <v>0</v>
      </c>
      <c r="J626" s="70">
        <v>2</v>
      </c>
      <c r="K626" s="70">
        <v>5</v>
      </c>
    </row>
    <row r="627" spans="1:11" x14ac:dyDescent="0.25">
      <c r="A627" s="74" t="s">
        <v>212</v>
      </c>
      <c r="B627" s="70">
        <v>0</v>
      </c>
      <c r="C627" s="70">
        <v>0</v>
      </c>
      <c r="D627" s="70">
        <v>0</v>
      </c>
      <c r="E627" s="70">
        <v>0</v>
      </c>
      <c r="F627" s="70">
        <v>0</v>
      </c>
      <c r="G627" s="70">
        <v>207</v>
      </c>
      <c r="H627" s="70">
        <v>219</v>
      </c>
      <c r="I627" s="70">
        <v>45</v>
      </c>
      <c r="J627" s="70">
        <v>335</v>
      </c>
      <c r="K627" s="70">
        <v>806</v>
      </c>
    </row>
    <row r="628" spans="1:11" x14ac:dyDescent="0.25">
      <c r="A628" s="74" t="s">
        <v>46</v>
      </c>
      <c r="B628" s="70">
        <v>0</v>
      </c>
      <c r="C628" s="70">
        <v>0</v>
      </c>
      <c r="D628" s="70">
        <v>0</v>
      </c>
      <c r="E628" s="70">
        <v>0</v>
      </c>
      <c r="F628" s="70">
        <v>0</v>
      </c>
      <c r="G628" s="70">
        <v>0</v>
      </c>
      <c r="H628" s="70">
        <v>0</v>
      </c>
      <c r="I628" s="70">
        <v>0</v>
      </c>
      <c r="J628" s="70">
        <v>0</v>
      </c>
      <c r="K628" s="70">
        <v>0</v>
      </c>
    </row>
    <row r="629" spans="1:11" x14ac:dyDescent="0.25">
      <c r="A629" s="74" t="s">
        <v>13</v>
      </c>
      <c r="B629" s="70">
        <v>0</v>
      </c>
      <c r="C629" s="70">
        <v>0</v>
      </c>
      <c r="D629" s="70">
        <v>0</v>
      </c>
      <c r="E629" s="70">
        <v>0</v>
      </c>
      <c r="F629" s="70">
        <v>0</v>
      </c>
      <c r="G629" s="70">
        <v>7</v>
      </c>
      <c r="H629" s="70">
        <v>8</v>
      </c>
      <c r="I629" s="70">
        <v>4</v>
      </c>
      <c r="J629" s="70">
        <v>0</v>
      </c>
      <c r="K629" s="70">
        <v>19</v>
      </c>
    </row>
    <row r="630" spans="1:11" x14ac:dyDescent="0.25">
      <c r="A630" s="74" t="s">
        <v>14</v>
      </c>
      <c r="B630" s="70">
        <v>50</v>
      </c>
      <c r="C630" s="70">
        <v>18</v>
      </c>
      <c r="D630" s="70">
        <v>5</v>
      </c>
      <c r="E630" s="70">
        <v>15</v>
      </c>
      <c r="F630" s="70">
        <v>290</v>
      </c>
      <c r="G630" s="70">
        <v>836</v>
      </c>
      <c r="H630" s="70">
        <v>277</v>
      </c>
      <c r="I630" s="70">
        <v>10</v>
      </c>
      <c r="J630" s="70">
        <v>50</v>
      </c>
      <c r="K630" s="70">
        <v>1551</v>
      </c>
    </row>
    <row r="631" spans="1:11" x14ac:dyDescent="0.25">
      <c r="A631" s="74" t="s">
        <v>40</v>
      </c>
      <c r="B631" s="70">
        <v>452</v>
      </c>
      <c r="C631" s="70">
        <v>49</v>
      </c>
      <c r="D631" s="70">
        <v>3</v>
      </c>
      <c r="E631" s="70">
        <v>2</v>
      </c>
      <c r="F631" s="70">
        <v>0</v>
      </c>
      <c r="G631" s="70">
        <v>0</v>
      </c>
      <c r="H631" s="70">
        <v>0</v>
      </c>
      <c r="I631" s="70">
        <v>0</v>
      </c>
      <c r="J631" s="70">
        <v>0</v>
      </c>
      <c r="K631" s="70">
        <v>506</v>
      </c>
    </row>
    <row r="632" spans="1:11" x14ac:dyDescent="0.25">
      <c r="A632" s="74" t="s">
        <v>52</v>
      </c>
      <c r="B632" s="70">
        <v>0</v>
      </c>
      <c r="C632" s="70">
        <v>0</v>
      </c>
      <c r="D632" s="70">
        <v>0</v>
      </c>
      <c r="E632" s="70">
        <v>0</v>
      </c>
      <c r="F632" s="70">
        <v>0</v>
      </c>
      <c r="G632" s="70">
        <v>0</v>
      </c>
      <c r="H632" s="70">
        <v>0</v>
      </c>
      <c r="I632" s="70">
        <v>0</v>
      </c>
      <c r="J632" s="70">
        <v>0</v>
      </c>
      <c r="K632" s="70">
        <v>0</v>
      </c>
    </row>
    <row r="633" spans="1:11" x14ac:dyDescent="0.25">
      <c r="A633" s="74" t="s">
        <v>53</v>
      </c>
      <c r="B633" s="70">
        <v>0</v>
      </c>
      <c r="C633" s="70">
        <v>0</v>
      </c>
      <c r="D633" s="70">
        <v>0</v>
      </c>
      <c r="E633" s="70">
        <v>0</v>
      </c>
      <c r="F633" s="70">
        <v>0</v>
      </c>
      <c r="G633" s="70">
        <v>2</v>
      </c>
      <c r="H633" s="70">
        <v>0</v>
      </c>
      <c r="I633" s="70">
        <v>0</v>
      </c>
      <c r="J633" s="70">
        <v>0</v>
      </c>
      <c r="K633" s="70">
        <v>2</v>
      </c>
    </row>
    <row r="634" spans="1:11" x14ac:dyDescent="0.25">
      <c r="A634" s="74" t="s">
        <v>15</v>
      </c>
      <c r="B634" s="70">
        <v>0</v>
      </c>
      <c r="C634" s="70">
        <v>0</v>
      </c>
      <c r="D634" s="70">
        <v>0</v>
      </c>
      <c r="E634" s="70">
        <v>11</v>
      </c>
      <c r="F634" s="70">
        <v>43</v>
      </c>
      <c r="G634" s="70">
        <v>39</v>
      </c>
      <c r="H634" s="70">
        <v>11</v>
      </c>
      <c r="I634" s="70">
        <v>0</v>
      </c>
      <c r="J634" s="70">
        <v>13</v>
      </c>
      <c r="K634" s="70">
        <v>117</v>
      </c>
    </row>
    <row r="635" spans="1:11" x14ac:dyDescent="0.25">
      <c r="A635" s="74" t="s">
        <v>54</v>
      </c>
      <c r="B635" s="70">
        <v>0</v>
      </c>
      <c r="C635" s="70">
        <v>0</v>
      </c>
      <c r="D635" s="70">
        <v>0</v>
      </c>
      <c r="E635" s="70">
        <v>0</v>
      </c>
      <c r="F635" s="70">
        <v>5</v>
      </c>
      <c r="G635" s="70">
        <v>0</v>
      </c>
      <c r="H635" s="70">
        <v>26</v>
      </c>
      <c r="I635" s="70">
        <v>0</v>
      </c>
      <c r="J635" s="70">
        <v>0</v>
      </c>
      <c r="K635" s="70">
        <v>31</v>
      </c>
    </row>
    <row r="636" spans="1:11" x14ac:dyDescent="0.25">
      <c r="A636" s="74" t="s">
        <v>47</v>
      </c>
      <c r="B636" s="70">
        <v>0</v>
      </c>
      <c r="C636" s="70">
        <v>0</v>
      </c>
      <c r="D636" s="70">
        <v>0</v>
      </c>
      <c r="E636" s="70">
        <v>4</v>
      </c>
      <c r="F636" s="70">
        <v>0</v>
      </c>
      <c r="G636" s="70">
        <v>16</v>
      </c>
      <c r="H636" s="70">
        <v>37</v>
      </c>
      <c r="I636" s="70">
        <v>10</v>
      </c>
      <c r="J636" s="70">
        <v>0</v>
      </c>
      <c r="K636" s="70">
        <v>67</v>
      </c>
    </row>
    <row r="637" spans="1:11" x14ac:dyDescent="0.25">
      <c r="A637" s="74" t="s">
        <v>16</v>
      </c>
      <c r="B637" s="70">
        <v>0</v>
      </c>
      <c r="C637" s="70">
        <v>0</v>
      </c>
      <c r="D637" s="70">
        <v>1</v>
      </c>
      <c r="E637" s="70">
        <v>0</v>
      </c>
      <c r="F637" s="70">
        <v>0</v>
      </c>
      <c r="G637" s="70">
        <v>0</v>
      </c>
      <c r="H637" s="70">
        <v>2</v>
      </c>
      <c r="I637" s="70">
        <v>1</v>
      </c>
      <c r="J637" s="70">
        <v>0</v>
      </c>
      <c r="K637" s="70">
        <v>4</v>
      </c>
    </row>
    <row r="638" spans="1:11" x14ac:dyDescent="0.25">
      <c r="A638" s="74" t="s">
        <v>55</v>
      </c>
      <c r="B638" s="70">
        <v>0</v>
      </c>
      <c r="C638" s="70">
        <v>0</v>
      </c>
      <c r="D638" s="70">
        <v>0</v>
      </c>
      <c r="E638" s="70">
        <v>0</v>
      </c>
      <c r="F638" s="70">
        <v>0</v>
      </c>
      <c r="G638" s="70">
        <v>0</v>
      </c>
      <c r="H638" s="70">
        <v>0</v>
      </c>
      <c r="I638" s="70">
        <v>0</v>
      </c>
      <c r="J638" s="70">
        <v>0</v>
      </c>
      <c r="K638" s="70">
        <v>0</v>
      </c>
    </row>
    <row r="639" spans="1:11" x14ac:dyDescent="0.25">
      <c r="A639" s="74" t="s">
        <v>17</v>
      </c>
      <c r="B639" s="70">
        <v>0</v>
      </c>
      <c r="C639" s="70">
        <v>0</v>
      </c>
      <c r="D639" s="70">
        <v>0</v>
      </c>
      <c r="E639" s="70">
        <v>0</v>
      </c>
      <c r="F639" s="70">
        <v>1</v>
      </c>
      <c r="G639" s="70">
        <v>0</v>
      </c>
      <c r="H639" s="70">
        <v>0</v>
      </c>
      <c r="I639" s="70">
        <v>0</v>
      </c>
      <c r="J639" s="70">
        <v>0</v>
      </c>
      <c r="K639" s="70">
        <v>1</v>
      </c>
    </row>
    <row r="640" spans="1:11" x14ac:dyDescent="0.25">
      <c r="A640" s="265" t="s">
        <v>24</v>
      </c>
      <c r="B640" s="263">
        <v>509</v>
      </c>
      <c r="C640" s="263">
        <v>74</v>
      </c>
      <c r="D640" s="263">
        <v>38</v>
      </c>
      <c r="E640" s="263">
        <v>169</v>
      </c>
      <c r="F640" s="263">
        <v>3078</v>
      </c>
      <c r="G640" s="263">
        <v>6358</v>
      </c>
      <c r="H640" s="263">
        <v>3073</v>
      </c>
      <c r="I640" s="263">
        <v>468</v>
      </c>
      <c r="J640" s="263">
        <v>1424</v>
      </c>
      <c r="K640" s="263">
        <v>15191</v>
      </c>
    </row>
    <row r="643" spans="1:11" x14ac:dyDescent="0.25">
      <c r="A643" s="141" t="s">
        <v>307</v>
      </c>
      <c r="B643" t="s">
        <v>20</v>
      </c>
      <c r="F643" t="s">
        <v>21</v>
      </c>
    </row>
    <row r="644" spans="1:11" x14ac:dyDescent="0.25">
      <c r="A644" s="204" t="s">
        <v>19</v>
      </c>
      <c r="B644" s="181">
        <v>12</v>
      </c>
      <c r="C644" s="181">
        <v>17</v>
      </c>
      <c r="D644" s="181">
        <v>22</v>
      </c>
      <c r="E644" s="181">
        <v>27</v>
      </c>
      <c r="F644" s="181">
        <v>2</v>
      </c>
      <c r="G644" s="181">
        <v>7</v>
      </c>
      <c r="H644" s="181">
        <v>12</v>
      </c>
      <c r="I644" s="181">
        <v>17</v>
      </c>
      <c r="J644" s="181">
        <v>22</v>
      </c>
      <c r="K644" s="311" t="s">
        <v>24</v>
      </c>
    </row>
    <row r="645" spans="1:11" x14ac:dyDescent="0.25">
      <c r="A645" s="71" t="s">
        <v>1</v>
      </c>
      <c r="B645" s="70">
        <v>0</v>
      </c>
      <c r="C645" s="70">
        <v>0</v>
      </c>
      <c r="D645" s="70">
        <v>0</v>
      </c>
      <c r="E645" s="70">
        <v>4</v>
      </c>
      <c r="F645" s="70">
        <v>2</v>
      </c>
      <c r="G645" s="70">
        <v>70</v>
      </c>
      <c r="H645" s="70">
        <v>70</v>
      </c>
      <c r="I645" s="70">
        <v>42</v>
      </c>
      <c r="J645" s="70">
        <v>33</v>
      </c>
      <c r="K645" s="70">
        <v>221</v>
      </c>
    </row>
    <row r="646" spans="1:11" x14ac:dyDescent="0.25">
      <c r="A646" s="71" t="s">
        <v>49</v>
      </c>
      <c r="B646" s="70">
        <v>0</v>
      </c>
      <c r="C646" s="70">
        <v>0</v>
      </c>
      <c r="D646" s="70">
        <v>0</v>
      </c>
      <c r="E646" s="70">
        <v>0</v>
      </c>
      <c r="F646" s="70">
        <v>0</v>
      </c>
      <c r="G646" s="70">
        <v>0</v>
      </c>
      <c r="H646" s="70">
        <v>0</v>
      </c>
      <c r="I646" s="70">
        <v>0</v>
      </c>
      <c r="J646" s="70">
        <v>0</v>
      </c>
      <c r="K646" s="70">
        <v>0</v>
      </c>
    </row>
    <row r="647" spans="1:11" x14ac:dyDescent="0.25">
      <c r="A647" s="71" t="s">
        <v>45</v>
      </c>
      <c r="B647" s="70">
        <v>0</v>
      </c>
      <c r="C647" s="70">
        <v>0</v>
      </c>
      <c r="D647" s="70">
        <v>0</v>
      </c>
      <c r="E647" s="70">
        <v>0</v>
      </c>
      <c r="F647" s="70">
        <v>0</v>
      </c>
      <c r="G647" s="70">
        <v>0</v>
      </c>
      <c r="H647" s="70">
        <v>0</v>
      </c>
      <c r="I647" s="70">
        <v>0</v>
      </c>
      <c r="J647" s="70">
        <v>0</v>
      </c>
      <c r="K647" s="70">
        <v>0</v>
      </c>
    </row>
    <row r="648" spans="1:11" x14ac:dyDescent="0.25">
      <c r="A648" s="71" t="s">
        <v>41</v>
      </c>
      <c r="B648" s="70">
        <v>0</v>
      </c>
      <c r="C648" s="70">
        <v>0</v>
      </c>
      <c r="D648" s="70">
        <v>0</v>
      </c>
      <c r="E648" s="70">
        <v>0</v>
      </c>
      <c r="F648" s="70">
        <v>0</v>
      </c>
      <c r="G648" s="70">
        <v>4</v>
      </c>
      <c r="H648" s="70">
        <v>0</v>
      </c>
      <c r="I648" s="70">
        <v>0</v>
      </c>
      <c r="J648" s="70">
        <v>1</v>
      </c>
      <c r="K648" s="70">
        <v>5</v>
      </c>
    </row>
    <row r="649" spans="1:11" x14ac:dyDescent="0.25">
      <c r="A649" s="71" t="s">
        <v>2</v>
      </c>
      <c r="B649" s="70">
        <v>0</v>
      </c>
      <c r="C649" s="70">
        <v>2</v>
      </c>
      <c r="D649" s="70">
        <v>14</v>
      </c>
      <c r="E649" s="70">
        <v>16</v>
      </c>
      <c r="F649" s="70">
        <v>48</v>
      </c>
      <c r="G649" s="70">
        <v>25</v>
      </c>
      <c r="H649" s="70">
        <v>1</v>
      </c>
      <c r="I649" s="70">
        <v>3</v>
      </c>
      <c r="J649" s="70">
        <v>5</v>
      </c>
      <c r="K649" s="70">
        <v>114</v>
      </c>
    </row>
    <row r="650" spans="1:11" x14ac:dyDescent="0.25">
      <c r="A650" s="71" t="s">
        <v>237</v>
      </c>
      <c r="B650" s="70">
        <v>0</v>
      </c>
      <c r="C650" s="70">
        <v>0</v>
      </c>
      <c r="D650" s="70">
        <v>0</v>
      </c>
      <c r="E650" s="70">
        <v>0</v>
      </c>
      <c r="F650" s="70">
        <v>0</v>
      </c>
      <c r="G650" s="70">
        <v>0</v>
      </c>
      <c r="H650" s="70">
        <v>0</v>
      </c>
      <c r="I650" s="70">
        <v>0</v>
      </c>
      <c r="J650" s="70">
        <v>0</v>
      </c>
      <c r="K650" s="70">
        <v>0</v>
      </c>
    </row>
    <row r="651" spans="1:11" x14ac:dyDescent="0.25">
      <c r="A651" s="71" t="s">
        <v>43</v>
      </c>
      <c r="B651" s="70">
        <v>0</v>
      </c>
      <c r="C651" s="70">
        <v>0</v>
      </c>
      <c r="D651" s="70">
        <v>2</v>
      </c>
      <c r="E651" s="70">
        <v>6</v>
      </c>
      <c r="F651" s="70">
        <v>4</v>
      </c>
      <c r="G651" s="70">
        <v>0</v>
      </c>
      <c r="H651" s="70">
        <v>0</v>
      </c>
      <c r="I651" s="70">
        <v>0</v>
      </c>
      <c r="J651" s="70">
        <v>0</v>
      </c>
      <c r="K651" s="70">
        <v>12</v>
      </c>
    </row>
    <row r="652" spans="1:11" x14ac:dyDescent="0.25">
      <c r="A652" s="71" t="s">
        <v>3</v>
      </c>
      <c r="B652" s="70">
        <v>0</v>
      </c>
      <c r="C652" s="70">
        <v>1</v>
      </c>
      <c r="D652" s="70">
        <v>4</v>
      </c>
      <c r="E652" s="70">
        <v>41</v>
      </c>
      <c r="F652" s="70">
        <v>9</v>
      </c>
      <c r="G652" s="70">
        <v>12</v>
      </c>
      <c r="H652" s="70">
        <v>7</v>
      </c>
      <c r="I652" s="70">
        <v>12</v>
      </c>
      <c r="J652" s="70">
        <v>5</v>
      </c>
      <c r="K652" s="70">
        <v>91</v>
      </c>
    </row>
    <row r="653" spans="1:11" x14ac:dyDescent="0.25">
      <c r="A653" s="71" t="s">
        <v>4</v>
      </c>
      <c r="B653" s="70">
        <v>0</v>
      </c>
      <c r="C653" s="70">
        <v>0</v>
      </c>
      <c r="D653" s="70">
        <v>0</v>
      </c>
      <c r="E653" s="70">
        <v>1</v>
      </c>
      <c r="F653" s="70">
        <v>0</v>
      </c>
      <c r="G653" s="70">
        <v>0</v>
      </c>
      <c r="H653" s="70">
        <v>3</v>
      </c>
      <c r="I653" s="70">
        <v>1</v>
      </c>
      <c r="J653" s="70">
        <v>0</v>
      </c>
      <c r="K653" s="70">
        <v>5</v>
      </c>
    </row>
    <row r="654" spans="1:11" x14ac:dyDescent="0.25">
      <c r="A654" s="71" t="s">
        <v>48</v>
      </c>
      <c r="B654" s="70">
        <v>0</v>
      </c>
      <c r="C654" s="70">
        <v>0</v>
      </c>
      <c r="D654" s="70">
        <v>0</v>
      </c>
      <c r="E654" s="70">
        <v>0</v>
      </c>
      <c r="F654" s="70">
        <v>0</v>
      </c>
      <c r="G654" s="70">
        <v>0</v>
      </c>
      <c r="H654" s="70">
        <v>0</v>
      </c>
      <c r="I654" s="70">
        <v>0</v>
      </c>
      <c r="J654" s="70">
        <v>2</v>
      </c>
      <c r="K654" s="70">
        <v>2</v>
      </c>
    </row>
    <row r="655" spans="1:11" x14ac:dyDescent="0.25">
      <c r="A655" s="71" t="s">
        <v>6</v>
      </c>
      <c r="B655" s="70">
        <v>0</v>
      </c>
      <c r="C655" s="70">
        <v>0</v>
      </c>
      <c r="D655" s="70">
        <v>0</v>
      </c>
      <c r="E655" s="70">
        <v>0</v>
      </c>
      <c r="F655" s="70">
        <v>0</v>
      </c>
      <c r="G655" s="70">
        <v>0</v>
      </c>
      <c r="H655" s="70">
        <v>0</v>
      </c>
      <c r="I655" s="70">
        <v>0</v>
      </c>
      <c r="J655" s="70">
        <v>0</v>
      </c>
      <c r="K655" s="70">
        <v>0</v>
      </c>
    </row>
    <row r="656" spans="1:11" x14ac:dyDescent="0.25">
      <c r="A656" s="71" t="s">
        <v>7</v>
      </c>
      <c r="B656" s="70">
        <v>0</v>
      </c>
      <c r="C656" s="70">
        <v>0</v>
      </c>
      <c r="D656" s="70">
        <v>0</v>
      </c>
      <c r="E656" s="70">
        <v>3</v>
      </c>
      <c r="F656" s="70">
        <v>9</v>
      </c>
      <c r="G656" s="70">
        <v>6</v>
      </c>
      <c r="H656" s="70">
        <v>1</v>
      </c>
      <c r="I656" s="70">
        <v>4</v>
      </c>
      <c r="J656" s="70">
        <v>12</v>
      </c>
      <c r="K656" s="70">
        <v>35</v>
      </c>
    </row>
    <row r="657" spans="1:11" x14ac:dyDescent="0.25">
      <c r="A657" s="71" t="s">
        <v>81</v>
      </c>
      <c r="B657" s="70">
        <v>0</v>
      </c>
      <c r="C657" s="70">
        <v>0</v>
      </c>
      <c r="D657" s="70">
        <v>0</v>
      </c>
      <c r="E657" s="70">
        <v>0</v>
      </c>
      <c r="F657" s="70">
        <v>0</v>
      </c>
      <c r="G657" s="70">
        <v>0</v>
      </c>
      <c r="H657" s="70">
        <v>0</v>
      </c>
      <c r="I657" s="70">
        <v>0</v>
      </c>
      <c r="J657" s="70">
        <v>0</v>
      </c>
      <c r="K657" s="70">
        <v>0</v>
      </c>
    </row>
    <row r="658" spans="1:11" x14ac:dyDescent="0.25">
      <c r="A658" s="71" t="s">
        <v>50</v>
      </c>
      <c r="B658" s="70">
        <v>0</v>
      </c>
      <c r="C658" s="70">
        <v>0</v>
      </c>
      <c r="D658" s="70">
        <v>0</v>
      </c>
      <c r="E658" s="70">
        <v>0</v>
      </c>
      <c r="F658" s="70">
        <v>0</v>
      </c>
      <c r="G658" s="70">
        <v>0</v>
      </c>
      <c r="H658" s="70">
        <v>0</v>
      </c>
      <c r="I658" s="70">
        <v>0</v>
      </c>
      <c r="J658" s="70">
        <v>0</v>
      </c>
      <c r="K658" s="70">
        <v>0</v>
      </c>
    </row>
    <row r="659" spans="1:11" x14ac:dyDescent="0.25">
      <c r="A659" s="71" t="s">
        <v>51</v>
      </c>
      <c r="B659" s="70">
        <v>0</v>
      </c>
      <c r="C659" s="70">
        <v>0</v>
      </c>
      <c r="D659" s="70">
        <v>0</v>
      </c>
      <c r="E659" s="70">
        <v>0</v>
      </c>
      <c r="F659" s="70">
        <v>0</v>
      </c>
      <c r="G659" s="70">
        <v>0</v>
      </c>
      <c r="H659" s="70">
        <v>0</v>
      </c>
      <c r="I659" s="70">
        <v>2</v>
      </c>
      <c r="J659" s="70">
        <v>0</v>
      </c>
      <c r="K659" s="70">
        <v>2</v>
      </c>
    </row>
    <row r="660" spans="1:11" x14ac:dyDescent="0.25">
      <c r="A660" s="71" t="s">
        <v>42</v>
      </c>
      <c r="B660" s="70">
        <v>0</v>
      </c>
      <c r="C660" s="70">
        <v>0</v>
      </c>
      <c r="D660" s="70">
        <v>0</v>
      </c>
      <c r="E660" s="70">
        <v>0</v>
      </c>
      <c r="F660" s="70">
        <v>0</v>
      </c>
      <c r="G660" s="70">
        <v>3</v>
      </c>
      <c r="H660" s="70">
        <v>5</v>
      </c>
      <c r="I660" s="70">
        <v>0</v>
      </c>
      <c r="J660" s="70">
        <v>0</v>
      </c>
      <c r="K660" s="70">
        <v>8</v>
      </c>
    </row>
    <row r="661" spans="1:11" x14ac:dyDescent="0.25">
      <c r="A661" s="71" t="s">
        <v>8</v>
      </c>
      <c r="B661" s="70">
        <v>0</v>
      </c>
      <c r="C661" s="70">
        <v>0</v>
      </c>
      <c r="D661" s="70">
        <v>0</v>
      </c>
      <c r="E661" s="70">
        <v>0</v>
      </c>
      <c r="F661" s="70">
        <v>0</v>
      </c>
      <c r="G661" s="70">
        <v>0</v>
      </c>
      <c r="H661" s="70">
        <v>0</v>
      </c>
      <c r="I661" s="70">
        <v>35</v>
      </c>
      <c r="J661" s="70">
        <v>4</v>
      </c>
      <c r="K661" s="70">
        <v>39</v>
      </c>
    </row>
    <row r="662" spans="1:11" x14ac:dyDescent="0.25">
      <c r="A662" s="71" t="s">
        <v>9</v>
      </c>
      <c r="B662" s="70">
        <v>0</v>
      </c>
      <c r="C662" s="70">
        <v>0</v>
      </c>
      <c r="D662" s="70">
        <v>0</v>
      </c>
      <c r="E662" s="70">
        <v>14</v>
      </c>
      <c r="F662" s="70">
        <v>45</v>
      </c>
      <c r="G662" s="70">
        <v>67</v>
      </c>
      <c r="H662" s="70">
        <v>0</v>
      </c>
      <c r="I662" s="70">
        <v>0</v>
      </c>
      <c r="J662" s="70">
        <v>0</v>
      </c>
      <c r="K662" s="70">
        <v>126</v>
      </c>
    </row>
    <row r="663" spans="1:11" x14ac:dyDescent="0.25">
      <c r="A663" s="71" t="s">
        <v>44</v>
      </c>
      <c r="B663" s="70">
        <v>0</v>
      </c>
      <c r="C663" s="70">
        <v>0</v>
      </c>
      <c r="D663" s="70">
        <v>0</v>
      </c>
      <c r="E663" s="70">
        <v>0</v>
      </c>
      <c r="F663" s="70">
        <v>0</v>
      </c>
      <c r="G663" s="70">
        <v>0</v>
      </c>
      <c r="H663" s="70">
        <v>1</v>
      </c>
      <c r="I663" s="70">
        <v>15</v>
      </c>
      <c r="J663" s="70">
        <v>7</v>
      </c>
      <c r="K663" s="70">
        <v>23</v>
      </c>
    </row>
    <row r="664" spans="1:11" x14ac:dyDescent="0.25">
      <c r="A664" s="71" t="s">
        <v>10</v>
      </c>
      <c r="B664" s="70">
        <v>0</v>
      </c>
      <c r="C664" s="70">
        <v>0</v>
      </c>
      <c r="D664" s="70">
        <v>0</v>
      </c>
      <c r="E664" s="70">
        <v>0</v>
      </c>
      <c r="F664" s="70">
        <v>0</v>
      </c>
      <c r="G664" s="70">
        <v>2</v>
      </c>
      <c r="H664" s="70">
        <v>0</v>
      </c>
      <c r="I664" s="70">
        <v>2</v>
      </c>
      <c r="J664" s="70">
        <v>0</v>
      </c>
      <c r="K664" s="70">
        <v>4</v>
      </c>
    </row>
    <row r="665" spans="1:11" x14ac:dyDescent="0.25">
      <c r="A665" s="71" t="s">
        <v>11</v>
      </c>
      <c r="B665" s="70">
        <v>0</v>
      </c>
      <c r="C665" s="70">
        <v>0</v>
      </c>
      <c r="D665" s="70">
        <v>0</v>
      </c>
      <c r="E665" s="70">
        <v>11</v>
      </c>
      <c r="F665" s="70">
        <v>306</v>
      </c>
      <c r="G665" s="70">
        <v>5463</v>
      </c>
      <c r="H665" s="70">
        <v>2765</v>
      </c>
      <c r="I665" s="70">
        <v>10780</v>
      </c>
      <c r="J665" s="70">
        <v>166</v>
      </c>
      <c r="K665" s="70">
        <v>19491</v>
      </c>
    </row>
    <row r="666" spans="1:11" x14ac:dyDescent="0.25">
      <c r="A666" s="71" t="s">
        <v>12</v>
      </c>
      <c r="B666" s="70">
        <v>0</v>
      </c>
      <c r="C666" s="70">
        <v>0</v>
      </c>
      <c r="D666" s="70">
        <v>0</v>
      </c>
      <c r="E666" s="70">
        <v>0</v>
      </c>
      <c r="F666" s="70">
        <v>16</v>
      </c>
      <c r="G666" s="70">
        <v>146</v>
      </c>
      <c r="H666" s="70">
        <v>60</v>
      </c>
      <c r="I666" s="70">
        <v>41</v>
      </c>
      <c r="J666" s="70">
        <v>5</v>
      </c>
      <c r="K666" s="70">
        <v>268</v>
      </c>
    </row>
    <row r="667" spans="1:11" x14ac:dyDescent="0.25">
      <c r="A667" s="71" t="s">
        <v>32</v>
      </c>
      <c r="B667" s="70">
        <v>0</v>
      </c>
      <c r="C667" s="70">
        <v>0</v>
      </c>
      <c r="D667" s="70">
        <v>0</v>
      </c>
      <c r="E667" s="70">
        <v>0</v>
      </c>
      <c r="F667" s="70">
        <v>0</v>
      </c>
      <c r="G667" s="70">
        <v>0</v>
      </c>
      <c r="H667" s="70">
        <v>0</v>
      </c>
      <c r="I667" s="70">
        <v>13</v>
      </c>
      <c r="J667" s="70">
        <v>1</v>
      </c>
      <c r="K667" s="70">
        <v>14</v>
      </c>
    </row>
    <row r="668" spans="1:11" x14ac:dyDescent="0.25">
      <c r="A668" s="71" t="s">
        <v>212</v>
      </c>
      <c r="B668" s="70">
        <v>0</v>
      </c>
      <c r="C668" s="70">
        <v>0</v>
      </c>
      <c r="D668" s="70">
        <v>0</v>
      </c>
      <c r="E668" s="70">
        <v>0</v>
      </c>
      <c r="F668" s="70">
        <v>17</v>
      </c>
      <c r="G668" s="70">
        <v>2065</v>
      </c>
      <c r="H668" s="70">
        <v>8</v>
      </c>
      <c r="I668" s="70">
        <v>280</v>
      </c>
      <c r="J668" s="70">
        <v>29</v>
      </c>
      <c r="K668" s="70">
        <v>2399</v>
      </c>
    </row>
    <row r="669" spans="1:11" x14ac:dyDescent="0.25">
      <c r="A669" s="71" t="s">
        <v>46</v>
      </c>
      <c r="B669" s="70">
        <v>0</v>
      </c>
      <c r="C669" s="70">
        <v>0</v>
      </c>
      <c r="D669" s="70">
        <v>0</v>
      </c>
      <c r="E669" s="70">
        <v>0</v>
      </c>
      <c r="F669" s="70">
        <v>1</v>
      </c>
      <c r="G669" s="70">
        <v>1</v>
      </c>
      <c r="H669" s="70">
        <v>1</v>
      </c>
      <c r="I669" s="70">
        <v>0</v>
      </c>
      <c r="J669" s="70">
        <v>0</v>
      </c>
      <c r="K669" s="70">
        <v>3</v>
      </c>
    </row>
    <row r="670" spans="1:11" x14ac:dyDescent="0.25">
      <c r="A670" s="71" t="s">
        <v>13</v>
      </c>
      <c r="B670" s="70">
        <v>0</v>
      </c>
      <c r="C670" s="70">
        <v>0</v>
      </c>
      <c r="D670" s="70">
        <v>0</v>
      </c>
      <c r="E670" s="70">
        <v>0</v>
      </c>
      <c r="F670" s="70">
        <v>0</v>
      </c>
      <c r="G670" s="70">
        <v>0</v>
      </c>
      <c r="H670" s="70">
        <v>0</v>
      </c>
      <c r="I670" s="70">
        <v>15</v>
      </c>
      <c r="J670" s="70">
        <v>0</v>
      </c>
      <c r="K670" s="70">
        <v>15</v>
      </c>
    </row>
    <row r="671" spans="1:11" x14ac:dyDescent="0.25">
      <c r="A671" s="71" t="s">
        <v>14</v>
      </c>
      <c r="B671" s="70">
        <v>8</v>
      </c>
      <c r="C671" s="70">
        <v>2</v>
      </c>
      <c r="D671" s="70">
        <v>0</v>
      </c>
      <c r="E671" s="70">
        <v>39</v>
      </c>
      <c r="F671" s="70">
        <v>418</v>
      </c>
      <c r="G671" s="70">
        <v>1021</v>
      </c>
      <c r="H671" s="70">
        <v>603</v>
      </c>
      <c r="I671" s="70">
        <v>258</v>
      </c>
      <c r="J671" s="70">
        <v>1</v>
      </c>
      <c r="K671" s="70">
        <v>2350</v>
      </c>
    </row>
    <row r="672" spans="1:11" x14ac:dyDescent="0.25">
      <c r="A672" s="71" t="s">
        <v>40</v>
      </c>
      <c r="B672" s="70">
        <v>50</v>
      </c>
      <c r="C672" s="70">
        <v>5</v>
      </c>
      <c r="D672" s="70">
        <v>1</v>
      </c>
      <c r="E672" s="70">
        <v>0</v>
      </c>
      <c r="F672" s="70">
        <v>0</v>
      </c>
      <c r="G672" s="70">
        <v>0</v>
      </c>
      <c r="H672" s="70">
        <v>0</v>
      </c>
      <c r="I672" s="70">
        <v>0</v>
      </c>
      <c r="J672" s="70">
        <v>0</v>
      </c>
      <c r="K672" s="70">
        <v>56</v>
      </c>
    </row>
    <row r="673" spans="1:11" x14ac:dyDescent="0.25">
      <c r="A673" s="71" t="s">
        <v>52</v>
      </c>
      <c r="B673" s="70">
        <v>0</v>
      </c>
      <c r="C673" s="70">
        <v>0</v>
      </c>
      <c r="D673" s="70">
        <v>0</v>
      </c>
      <c r="E673" s="70">
        <v>0</v>
      </c>
      <c r="F673" s="70">
        <v>0</v>
      </c>
      <c r="G673" s="70">
        <v>0</v>
      </c>
      <c r="H673" s="70">
        <v>0</v>
      </c>
      <c r="I673" s="70">
        <v>0</v>
      </c>
      <c r="J673" s="70">
        <v>0</v>
      </c>
      <c r="K673" s="70">
        <v>0</v>
      </c>
    </row>
    <row r="674" spans="1:11" x14ac:dyDescent="0.25">
      <c r="A674" s="71" t="s">
        <v>53</v>
      </c>
      <c r="B674" s="70">
        <v>0</v>
      </c>
      <c r="C674" s="70">
        <v>0</v>
      </c>
      <c r="D674" s="70">
        <v>0</v>
      </c>
      <c r="E674" s="70">
        <v>0</v>
      </c>
      <c r="F674" s="70">
        <v>0</v>
      </c>
      <c r="G674" s="70">
        <v>0</v>
      </c>
      <c r="H674" s="70">
        <v>0</v>
      </c>
      <c r="I674" s="70">
        <v>0</v>
      </c>
      <c r="J674" s="70">
        <v>0</v>
      </c>
      <c r="K674" s="70">
        <v>0</v>
      </c>
    </row>
    <row r="675" spans="1:11" x14ac:dyDescent="0.25">
      <c r="A675" s="71" t="s">
        <v>15</v>
      </c>
      <c r="B675" s="70">
        <v>0</v>
      </c>
      <c r="C675" s="70">
        <v>0</v>
      </c>
      <c r="D675" s="70">
        <v>0</v>
      </c>
      <c r="E675" s="70">
        <v>3</v>
      </c>
      <c r="F675" s="70">
        <v>4</v>
      </c>
      <c r="G675" s="70">
        <v>84</v>
      </c>
      <c r="H675" s="70">
        <v>24</v>
      </c>
      <c r="I675" s="70">
        <v>43</v>
      </c>
      <c r="J675" s="70">
        <v>1</v>
      </c>
      <c r="K675" s="70">
        <v>159</v>
      </c>
    </row>
    <row r="676" spans="1:11" x14ac:dyDescent="0.25">
      <c r="A676" s="71" t="s">
        <v>54</v>
      </c>
      <c r="B676" s="70">
        <v>0</v>
      </c>
      <c r="C676" s="70">
        <v>0</v>
      </c>
      <c r="D676" s="70">
        <v>0</v>
      </c>
      <c r="E676" s="70">
        <v>0</v>
      </c>
      <c r="F676" s="70">
        <v>0</v>
      </c>
      <c r="G676" s="70">
        <v>0</v>
      </c>
      <c r="H676" s="70">
        <v>2</v>
      </c>
      <c r="I676" s="70">
        <v>13</v>
      </c>
      <c r="J676" s="70">
        <v>0</v>
      </c>
      <c r="K676" s="70">
        <v>15</v>
      </c>
    </row>
    <row r="677" spans="1:11" x14ac:dyDescent="0.25">
      <c r="A677" s="71" t="s">
        <v>47</v>
      </c>
      <c r="B677" s="70">
        <v>0</v>
      </c>
      <c r="C677" s="70">
        <v>0</v>
      </c>
      <c r="D677" s="70">
        <v>0</v>
      </c>
      <c r="E677" s="70">
        <v>0</v>
      </c>
      <c r="F677" s="70">
        <v>6</v>
      </c>
      <c r="G677" s="70">
        <v>4</v>
      </c>
      <c r="H677" s="70">
        <v>41</v>
      </c>
      <c r="I677" s="70">
        <v>7</v>
      </c>
      <c r="J677" s="70">
        <v>0</v>
      </c>
      <c r="K677" s="70">
        <v>58</v>
      </c>
    </row>
    <row r="678" spans="1:11" x14ac:dyDescent="0.25">
      <c r="A678" s="71" t="s">
        <v>16</v>
      </c>
      <c r="B678" s="70">
        <v>0</v>
      </c>
      <c r="C678" s="70">
        <v>0</v>
      </c>
      <c r="D678" s="70">
        <v>0</v>
      </c>
      <c r="E678" s="70">
        <v>0</v>
      </c>
      <c r="F678" s="70">
        <v>0</v>
      </c>
      <c r="G678" s="70">
        <v>0</v>
      </c>
      <c r="H678" s="70">
        <v>0</v>
      </c>
      <c r="I678" s="70">
        <v>1</v>
      </c>
      <c r="J678" s="70">
        <v>0</v>
      </c>
      <c r="K678" s="70">
        <v>1</v>
      </c>
    </row>
    <row r="679" spans="1:11" x14ac:dyDescent="0.25">
      <c r="A679" s="71" t="s">
        <v>55</v>
      </c>
      <c r="B679" s="70">
        <v>0</v>
      </c>
      <c r="C679" s="70">
        <v>0</v>
      </c>
      <c r="D679" s="70">
        <v>0</v>
      </c>
      <c r="E679" s="70">
        <v>0</v>
      </c>
      <c r="F679" s="70">
        <v>0</v>
      </c>
      <c r="G679" s="70">
        <v>0</v>
      </c>
      <c r="H679" s="70">
        <v>0</v>
      </c>
      <c r="I679" s="70">
        <v>0</v>
      </c>
      <c r="J679" s="70">
        <v>0</v>
      </c>
      <c r="K679" s="70">
        <v>0</v>
      </c>
    </row>
    <row r="680" spans="1:11" x14ac:dyDescent="0.25">
      <c r="A680" s="71" t="s">
        <v>17</v>
      </c>
      <c r="B680" s="70">
        <v>0</v>
      </c>
      <c r="C680" s="70">
        <v>0</v>
      </c>
      <c r="D680" s="70">
        <v>0</v>
      </c>
      <c r="E680" s="70">
        <v>0</v>
      </c>
      <c r="F680" s="70">
        <v>0</v>
      </c>
      <c r="G680" s="70">
        <v>0</v>
      </c>
      <c r="H680" s="70">
        <v>0</v>
      </c>
      <c r="I680" s="70">
        <v>0</v>
      </c>
      <c r="J680" s="70">
        <v>0</v>
      </c>
      <c r="K680" s="70">
        <v>0</v>
      </c>
    </row>
    <row r="681" spans="1:11" x14ac:dyDescent="0.25">
      <c r="A681" s="312" t="s">
        <v>24</v>
      </c>
      <c r="B681" s="313">
        <v>58</v>
      </c>
      <c r="C681" s="313">
        <v>10</v>
      </c>
      <c r="D681" s="313">
        <v>21</v>
      </c>
      <c r="E681" s="313">
        <v>138</v>
      </c>
      <c r="F681" s="313">
        <v>885</v>
      </c>
      <c r="G681" s="313">
        <v>8973</v>
      </c>
      <c r="H681" s="313">
        <v>3592</v>
      </c>
      <c r="I681" s="313">
        <v>11567</v>
      </c>
      <c r="J681" s="313">
        <v>272</v>
      </c>
      <c r="K681" s="313">
        <v>25516</v>
      </c>
    </row>
  </sheetData>
  <sortState xmlns:xlrd2="http://schemas.microsoft.com/office/spreadsheetml/2017/richdata2" ref="M7:AF43">
    <sortCondition descending="1" ref="AF7:AF43"/>
  </sortState>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FC5EB-6B5E-4C96-8AA1-28178307FE14}">
  <dimension ref="A2:Z1072"/>
  <sheetViews>
    <sheetView zoomScale="110" zoomScaleNormal="110" workbookViewId="0"/>
  </sheetViews>
  <sheetFormatPr defaultRowHeight="15" x14ac:dyDescent="0.25"/>
  <cols>
    <col min="1" max="1" width="25.7109375" customWidth="1"/>
    <col min="2" max="5" width="9.7109375" bestFit="1" customWidth="1"/>
    <col min="6" max="8" width="11.28515625" bestFit="1" customWidth="1"/>
    <col min="9" max="9" width="11.5703125" bestFit="1" customWidth="1"/>
    <col min="10" max="10" width="11.28515625" bestFit="1" customWidth="1"/>
    <col min="11" max="11" width="12.42578125" bestFit="1" customWidth="1"/>
    <col min="13" max="13" width="26.7109375" customWidth="1"/>
    <col min="14" max="14" width="9.5703125" bestFit="1" customWidth="1"/>
    <col min="15" max="17" width="10" bestFit="1" customWidth="1"/>
    <col min="18" max="20" width="11.140625" bestFit="1" customWidth="1"/>
    <col min="21" max="21" width="11" bestFit="1" customWidth="1"/>
    <col min="22" max="22" width="11.140625" bestFit="1" customWidth="1"/>
    <col min="23" max="23" width="12.140625" bestFit="1" customWidth="1"/>
  </cols>
  <sheetData>
    <row r="2" spans="1:23" x14ac:dyDescent="0.25">
      <c r="A2" t="s">
        <v>69</v>
      </c>
      <c r="D2" t="s">
        <v>29</v>
      </c>
      <c r="M2" s="62" t="s">
        <v>235</v>
      </c>
      <c r="N2" s="222" t="s">
        <v>217</v>
      </c>
      <c r="O2" s="222" t="s">
        <v>218</v>
      </c>
      <c r="P2" s="222" t="s">
        <v>219</v>
      </c>
      <c r="Q2" s="222" t="s">
        <v>220</v>
      </c>
      <c r="R2" s="222" t="s">
        <v>221</v>
      </c>
      <c r="S2" s="222" t="s">
        <v>222</v>
      </c>
      <c r="T2" s="222" t="s">
        <v>223</v>
      </c>
      <c r="U2" s="222" t="s">
        <v>224</v>
      </c>
      <c r="V2" s="222" t="s">
        <v>225</v>
      </c>
      <c r="W2" s="222" t="s">
        <v>24</v>
      </c>
    </row>
    <row r="3" spans="1:23" x14ac:dyDescent="0.25">
      <c r="A3" t="s">
        <v>59</v>
      </c>
      <c r="M3">
        <v>2009</v>
      </c>
      <c r="N3" s="70">
        <v>93</v>
      </c>
      <c r="O3" s="70">
        <v>5</v>
      </c>
      <c r="P3" s="70">
        <v>6</v>
      </c>
      <c r="Q3" s="70">
        <v>186</v>
      </c>
      <c r="R3" s="70">
        <v>2661</v>
      </c>
      <c r="S3" s="70">
        <v>2630</v>
      </c>
      <c r="T3" s="70">
        <v>1396</v>
      </c>
      <c r="U3" s="70">
        <v>316</v>
      </c>
      <c r="V3" s="70">
        <v>62</v>
      </c>
      <c r="W3" s="70">
        <v>7355</v>
      </c>
    </row>
    <row r="4" spans="1:23" x14ac:dyDescent="0.25">
      <c r="A4" t="s">
        <v>147</v>
      </c>
      <c r="M4">
        <v>2010</v>
      </c>
      <c r="N4" s="70">
        <v>351</v>
      </c>
      <c r="O4" s="70">
        <v>81</v>
      </c>
      <c r="P4" s="70">
        <v>96</v>
      </c>
      <c r="Q4" s="70">
        <v>726</v>
      </c>
      <c r="R4" s="70">
        <v>1208</v>
      </c>
      <c r="S4" s="70">
        <v>1348</v>
      </c>
      <c r="T4" s="70">
        <v>4757</v>
      </c>
      <c r="U4" s="70">
        <v>1208</v>
      </c>
      <c r="V4" s="70">
        <v>70</v>
      </c>
      <c r="W4" s="70">
        <v>9845</v>
      </c>
    </row>
    <row r="5" spans="1:23" x14ac:dyDescent="0.25">
      <c r="M5">
        <v>2011</v>
      </c>
      <c r="N5" s="70">
        <v>509</v>
      </c>
      <c r="O5" s="70">
        <v>299</v>
      </c>
      <c r="P5" s="70">
        <v>23</v>
      </c>
      <c r="Q5" s="70">
        <v>60</v>
      </c>
      <c r="R5" s="70">
        <v>906</v>
      </c>
      <c r="S5" s="70">
        <v>3123</v>
      </c>
      <c r="T5" s="70">
        <v>8622</v>
      </c>
      <c r="U5" s="70">
        <v>2205</v>
      </c>
      <c r="V5" s="70">
        <v>260</v>
      </c>
      <c r="W5" s="70">
        <v>16007</v>
      </c>
    </row>
    <row r="6" spans="1:23" x14ac:dyDescent="0.25">
      <c r="A6" t="s">
        <v>66</v>
      </c>
      <c r="B6" t="s">
        <v>20</v>
      </c>
      <c r="E6" t="s">
        <v>21</v>
      </c>
      <c r="M6">
        <v>2012</v>
      </c>
      <c r="N6" s="70">
        <v>2</v>
      </c>
      <c r="O6" s="70">
        <v>17</v>
      </c>
      <c r="P6" s="70">
        <v>104</v>
      </c>
      <c r="Q6" s="70">
        <v>356</v>
      </c>
      <c r="R6" s="70">
        <v>4881</v>
      </c>
      <c r="S6" s="70">
        <v>10619</v>
      </c>
      <c r="T6" s="70">
        <v>7248</v>
      </c>
      <c r="U6" s="70">
        <v>609</v>
      </c>
      <c r="V6" s="70">
        <v>136</v>
      </c>
      <c r="W6" s="70">
        <v>23972</v>
      </c>
    </row>
    <row r="7" spans="1:23" x14ac:dyDescent="0.25">
      <c r="A7" t="s">
        <v>19</v>
      </c>
      <c r="B7" s="70">
        <v>16</v>
      </c>
      <c r="C7" s="70">
        <v>21</v>
      </c>
      <c r="D7" s="70">
        <v>26</v>
      </c>
      <c r="E7" s="70">
        <v>1</v>
      </c>
      <c r="F7" s="70">
        <v>6</v>
      </c>
      <c r="G7" s="70">
        <v>11</v>
      </c>
      <c r="H7" s="70">
        <v>16</v>
      </c>
      <c r="I7" s="70">
        <v>21</v>
      </c>
      <c r="J7" s="70">
        <v>26</v>
      </c>
      <c r="K7" s="70" t="s">
        <v>24</v>
      </c>
      <c r="M7">
        <v>2013</v>
      </c>
      <c r="N7" s="70">
        <v>1</v>
      </c>
      <c r="O7" s="70">
        <v>13</v>
      </c>
      <c r="P7" s="70">
        <v>151</v>
      </c>
      <c r="Q7" s="70">
        <v>59</v>
      </c>
      <c r="R7" s="70">
        <v>102</v>
      </c>
      <c r="S7" s="70">
        <v>941</v>
      </c>
      <c r="T7" s="70">
        <v>12488</v>
      </c>
      <c r="U7" s="70">
        <v>4018</v>
      </c>
      <c r="V7" s="70">
        <v>850</v>
      </c>
      <c r="W7" s="70">
        <v>18623</v>
      </c>
    </row>
    <row r="8" spans="1:23" x14ac:dyDescent="0.25">
      <c r="A8" t="s">
        <v>1</v>
      </c>
      <c r="B8" s="70">
        <v>0</v>
      </c>
      <c r="C8" s="70">
        <v>0</v>
      </c>
      <c r="D8" s="70">
        <v>0</v>
      </c>
      <c r="E8" s="70">
        <v>0</v>
      </c>
      <c r="F8" s="70">
        <v>15</v>
      </c>
      <c r="G8" s="70">
        <v>81</v>
      </c>
      <c r="H8" s="70">
        <v>34</v>
      </c>
      <c r="I8" s="70">
        <v>34</v>
      </c>
      <c r="J8" s="70">
        <v>30</v>
      </c>
      <c r="K8" s="70">
        <v>194</v>
      </c>
      <c r="M8">
        <v>2014</v>
      </c>
      <c r="N8" s="70">
        <v>3</v>
      </c>
      <c r="O8" s="70">
        <v>13</v>
      </c>
      <c r="P8" s="70">
        <v>180</v>
      </c>
      <c r="Q8" s="70">
        <v>970</v>
      </c>
      <c r="R8" s="70">
        <v>7904</v>
      </c>
      <c r="S8" s="70">
        <v>2312</v>
      </c>
      <c r="T8" s="70">
        <v>924</v>
      </c>
      <c r="U8" s="70">
        <v>727</v>
      </c>
      <c r="V8" s="70">
        <v>106</v>
      </c>
      <c r="W8" s="70">
        <v>13139</v>
      </c>
    </row>
    <row r="9" spans="1:23" x14ac:dyDescent="0.25">
      <c r="A9" t="s">
        <v>49</v>
      </c>
      <c r="B9" s="70">
        <v>0</v>
      </c>
      <c r="C9" s="70">
        <v>0</v>
      </c>
      <c r="D9" s="70">
        <v>0</v>
      </c>
      <c r="E9" s="70">
        <v>0</v>
      </c>
      <c r="F9" s="70">
        <v>0</v>
      </c>
      <c r="G9" s="70">
        <v>0</v>
      </c>
      <c r="H9" s="70">
        <v>0</v>
      </c>
      <c r="I9" s="70">
        <v>0</v>
      </c>
      <c r="J9" s="70">
        <v>0</v>
      </c>
      <c r="K9" s="70">
        <v>0</v>
      </c>
      <c r="M9">
        <v>2015</v>
      </c>
      <c r="N9" s="70">
        <v>1</v>
      </c>
      <c r="O9" s="70">
        <v>16</v>
      </c>
      <c r="P9" s="70">
        <v>52</v>
      </c>
      <c r="Q9" s="70">
        <v>522</v>
      </c>
      <c r="R9" s="70">
        <v>3681</v>
      </c>
      <c r="S9" s="70">
        <v>2525</v>
      </c>
      <c r="T9" s="70">
        <v>1295</v>
      </c>
      <c r="U9" s="70">
        <v>160</v>
      </c>
      <c r="V9" s="70">
        <v>59</v>
      </c>
      <c r="W9" s="70">
        <v>8287</v>
      </c>
    </row>
    <row r="10" spans="1:23" x14ac:dyDescent="0.25">
      <c r="A10" t="s">
        <v>45</v>
      </c>
      <c r="B10" s="70">
        <v>0</v>
      </c>
      <c r="C10" s="70">
        <v>0</v>
      </c>
      <c r="D10" s="70">
        <v>0</v>
      </c>
      <c r="E10" s="70">
        <v>0</v>
      </c>
      <c r="F10" s="70">
        <v>0</v>
      </c>
      <c r="G10" s="70">
        <v>1</v>
      </c>
      <c r="H10" s="70">
        <v>2</v>
      </c>
      <c r="I10" s="70">
        <v>0</v>
      </c>
      <c r="J10" s="70">
        <v>0</v>
      </c>
      <c r="K10" s="70">
        <v>3</v>
      </c>
      <c r="M10">
        <v>2016</v>
      </c>
      <c r="N10" s="70">
        <v>14</v>
      </c>
      <c r="O10" s="70">
        <v>34</v>
      </c>
      <c r="P10" s="70">
        <v>487</v>
      </c>
      <c r="Q10" s="70">
        <v>862</v>
      </c>
      <c r="R10" s="70">
        <v>7656</v>
      </c>
      <c r="S10" s="70">
        <v>682</v>
      </c>
      <c r="T10" s="70">
        <v>341</v>
      </c>
      <c r="U10" s="70">
        <v>306</v>
      </c>
      <c r="V10" s="70">
        <v>95</v>
      </c>
      <c r="W10" s="70">
        <v>10477</v>
      </c>
    </row>
    <row r="11" spans="1:23" x14ac:dyDescent="0.25">
      <c r="A11" t="s">
        <v>41</v>
      </c>
      <c r="B11" s="70">
        <v>0</v>
      </c>
      <c r="C11" s="70">
        <v>1</v>
      </c>
      <c r="D11" s="70">
        <v>0</v>
      </c>
      <c r="E11" s="70">
        <v>0</v>
      </c>
      <c r="F11" s="70">
        <v>4</v>
      </c>
      <c r="G11" s="70">
        <v>0</v>
      </c>
      <c r="H11" s="70">
        <v>0</v>
      </c>
      <c r="I11" s="70">
        <v>0</v>
      </c>
      <c r="J11" s="70">
        <v>0</v>
      </c>
      <c r="K11" s="70">
        <v>5</v>
      </c>
      <c r="M11">
        <v>2017</v>
      </c>
      <c r="N11" s="70">
        <v>43</v>
      </c>
      <c r="O11" s="70">
        <v>65</v>
      </c>
      <c r="P11" s="70">
        <v>40</v>
      </c>
      <c r="Q11" s="70">
        <v>211</v>
      </c>
      <c r="R11" s="70">
        <v>2625</v>
      </c>
      <c r="S11" s="70">
        <v>3943</v>
      </c>
      <c r="T11" s="70">
        <v>2931</v>
      </c>
      <c r="U11" s="70">
        <v>449</v>
      </c>
      <c r="V11" s="70">
        <v>106</v>
      </c>
      <c r="W11" s="70">
        <v>10413</v>
      </c>
    </row>
    <row r="12" spans="1:23" x14ac:dyDescent="0.25">
      <c r="A12" t="s">
        <v>2</v>
      </c>
      <c r="B12" s="70">
        <v>0</v>
      </c>
      <c r="C12" s="70">
        <v>2</v>
      </c>
      <c r="D12" s="70">
        <v>5</v>
      </c>
      <c r="E12" s="70">
        <v>68</v>
      </c>
      <c r="F12" s="70">
        <v>37</v>
      </c>
      <c r="G12" s="70">
        <v>51</v>
      </c>
      <c r="H12" s="70">
        <v>14</v>
      </c>
      <c r="I12" s="70">
        <v>2</v>
      </c>
      <c r="J12" s="70">
        <v>0</v>
      </c>
      <c r="K12" s="70">
        <v>179</v>
      </c>
      <c r="M12">
        <v>2018</v>
      </c>
      <c r="N12" s="70">
        <v>8</v>
      </c>
      <c r="O12" s="70">
        <v>15</v>
      </c>
      <c r="P12" s="70">
        <v>8</v>
      </c>
      <c r="Q12" s="70">
        <v>129</v>
      </c>
      <c r="R12" s="70">
        <v>503</v>
      </c>
      <c r="S12" s="70">
        <v>8177</v>
      </c>
      <c r="T12" s="70">
        <v>8394</v>
      </c>
      <c r="U12" s="70">
        <v>1255</v>
      </c>
      <c r="V12" s="70">
        <v>220</v>
      </c>
      <c r="W12" s="70">
        <v>18709</v>
      </c>
    </row>
    <row r="13" spans="1:23" x14ac:dyDescent="0.25">
      <c r="A13" t="s">
        <v>43</v>
      </c>
      <c r="B13" s="70">
        <v>0</v>
      </c>
      <c r="C13" s="70">
        <v>0</v>
      </c>
      <c r="D13" s="70">
        <v>0</v>
      </c>
      <c r="E13" s="70">
        <v>2</v>
      </c>
      <c r="F13" s="70">
        <v>2</v>
      </c>
      <c r="G13" s="70">
        <v>4</v>
      </c>
      <c r="H13" s="70">
        <v>3</v>
      </c>
      <c r="I13" s="70">
        <v>0</v>
      </c>
      <c r="J13" s="70">
        <v>0</v>
      </c>
      <c r="K13" s="70">
        <v>11</v>
      </c>
      <c r="M13">
        <v>2019</v>
      </c>
      <c r="N13" s="70">
        <v>2</v>
      </c>
      <c r="O13" s="70">
        <v>40</v>
      </c>
      <c r="P13" s="70">
        <v>89</v>
      </c>
      <c r="Q13" s="70">
        <v>65</v>
      </c>
      <c r="R13" s="70">
        <v>769</v>
      </c>
      <c r="S13" s="70">
        <v>3809</v>
      </c>
      <c r="T13" s="70">
        <v>1521</v>
      </c>
      <c r="U13" s="70">
        <v>1251</v>
      </c>
      <c r="V13" s="70">
        <v>1077</v>
      </c>
      <c r="W13" s="70">
        <v>8623</v>
      </c>
    </row>
    <row r="14" spans="1:23" x14ac:dyDescent="0.25">
      <c r="A14" t="s">
        <v>3</v>
      </c>
      <c r="B14" s="70">
        <v>5</v>
      </c>
      <c r="C14" s="70">
        <v>0</v>
      </c>
      <c r="D14" s="70">
        <v>1</v>
      </c>
      <c r="E14" s="70">
        <v>4</v>
      </c>
      <c r="F14" s="70">
        <v>2</v>
      </c>
      <c r="G14" s="70">
        <v>5</v>
      </c>
      <c r="H14" s="70">
        <v>5</v>
      </c>
      <c r="I14" s="70">
        <v>1</v>
      </c>
      <c r="J14" s="70">
        <v>1</v>
      </c>
      <c r="K14" s="70">
        <v>24</v>
      </c>
      <c r="M14">
        <v>2020</v>
      </c>
      <c r="N14" s="70">
        <v>465</v>
      </c>
      <c r="O14" s="70">
        <v>136</v>
      </c>
      <c r="P14" s="70">
        <v>32</v>
      </c>
      <c r="Q14" s="70">
        <v>79</v>
      </c>
      <c r="R14" s="70">
        <v>990</v>
      </c>
      <c r="S14" s="70">
        <v>12808</v>
      </c>
      <c r="T14" s="70">
        <v>5486</v>
      </c>
      <c r="U14" s="70">
        <v>173</v>
      </c>
      <c r="V14" s="70">
        <v>60</v>
      </c>
      <c r="W14" s="70">
        <v>20229</v>
      </c>
    </row>
    <row r="15" spans="1:23" x14ac:dyDescent="0.25">
      <c r="A15" t="s">
        <v>4</v>
      </c>
      <c r="B15" s="70">
        <v>0</v>
      </c>
      <c r="C15" s="70">
        <v>0</v>
      </c>
      <c r="D15" s="70">
        <v>0</v>
      </c>
      <c r="E15" s="70">
        <v>0</v>
      </c>
      <c r="F15" s="70">
        <v>0</v>
      </c>
      <c r="G15" s="70">
        <v>0</v>
      </c>
      <c r="H15" s="70">
        <v>0</v>
      </c>
      <c r="I15" s="70">
        <v>0</v>
      </c>
      <c r="J15" s="70">
        <v>0</v>
      </c>
      <c r="K15" s="70">
        <v>0</v>
      </c>
      <c r="M15">
        <v>2021</v>
      </c>
      <c r="N15" s="70">
        <v>753</v>
      </c>
      <c r="O15" s="70">
        <v>37</v>
      </c>
      <c r="P15" s="70">
        <v>58</v>
      </c>
      <c r="Q15" s="70">
        <v>516</v>
      </c>
      <c r="R15" s="70">
        <v>2585</v>
      </c>
      <c r="S15" s="70">
        <v>5791</v>
      </c>
      <c r="T15" s="70">
        <v>1923</v>
      </c>
      <c r="U15" s="70">
        <v>276</v>
      </c>
      <c r="V15" s="70">
        <v>287</v>
      </c>
      <c r="W15" s="70">
        <v>12226</v>
      </c>
    </row>
    <row r="16" spans="1:23" x14ac:dyDescent="0.25">
      <c r="A16" t="s">
        <v>48</v>
      </c>
      <c r="B16" s="70">
        <v>0</v>
      </c>
      <c r="C16" s="70">
        <v>0</v>
      </c>
      <c r="D16" s="70">
        <v>0</v>
      </c>
      <c r="E16" s="70">
        <v>0</v>
      </c>
      <c r="F16" s="70">
        <v>0</v>
      </c>
      <c r="G16" s="70">
        <v>0</v>
      </c>
      <c r="H16" s="70">
        <v>0</v>
      </c>
      <c r="I16" s="70">
        <v>2</v>
      </c>
      <c r="J16" s="70">
        <v>0</v>
      </c>
      <c r="K16" s="70">
        <v>2</v>
      </c>
      <c r="M16">
        <v>2022</v>
      </c>
      <c r="N16" s="70">
        <v>6</v>
      </c>
      <c r="O16" s="70">
        <v>17</v>
      </c>
      <c r="P16" s="70">
        <v>33</v>
      </c>
      <c r="Q16" s="70">
        <v>78</v>
      </c>
      <c r="R16" s="70">
        <v>1411</v>
      </c>
      <c r="S16" s="70">
        <v>4118</v>
      </c>
      <c r="T16" s="70">
        <v>7455</v>
      </c>
      <c r="U16" s="70">
        <v>598</v>
      </c>
      <c r="V16" s="70">
        <v>45</v>
      </c>
      <c r="W16" s="70">
        <v>13761</v>
      </c>
    </row>
    <row r="17" spans="1:23" x14ac:dyDescent="0.25">
      <c r="A17" t="s">
        <v>6</v>
      </c>
      <c r="B17" s="70">
        <v>0</v>
      </c>
      <c r="C17" s="70">
        <v>0</v>
      </c>
      <c r="D17" s="70">
        <v>0</v>
      </c>
      <c r="E17" s="70">
        <v>0</v>
      </c>
      <c r="F17" s="70">
        <v>0</v>
      </c>
      <c r="G17" s="70">
        <v>0</v>
      </c>
      <c r="H17" s="70">
        <v>0</v>
      </c>
      <c r="I17" s="70">
        <v>0</v>
      </c>
      <c r="J17" s="70">
        <v>3</v>
      </c>
      <c r="K17" s="70">
        <v>3</v>
      </c>
      <c r="M17">
        <v>2023</v>
      </c>
      <c r="N17" s="70">
        <v>215</v>
      </c>
      <c r="O17" s="70">
        <v>357</v>
      </c>
      <c r="P17" s="70">
        <v>149</v>
      </c>
      <c r="Q17" s="70">
        <v>123</v>
      </c>
      <c r="R17" s="70">
        <v>877</v>
      </c>
      <c r="S17" s="70">
        <v>9332</v>
      </c>
      <c r="T17" s="70">
        <v>2842</v>
      </c>
      <c r="U17" s="70">
        <v>166</v>
      </c>
      <c r="V17" s="70">
        <v>162</v>
      </c>
      <c r="W17" s="70">
        <v>14223</v>
      </c>
    </row>
    <row r="18" spans="1:23" x14ac:dyDescent="0.25">
      <c r="A18" t="s">
        <v>7</v>
      </c>
      <c r="B18" s="70">
        <v>0</v>
      </c>
      <c r="C18" s="70">
        <v>0</v>
      </c>
      <c r="D18" s="70">
        <v>0</v>
      </c>
      <c r="E18" s="70">
        <v>1</v>
      </c>
      <c r="F18" s="70">
        <v>0</v>
      </c>
      <c r="G18" s="70">
        <v>9</v>
      </c>
      <c r="H18" s="70">
        <v>0</v>
      </c>
      <c r="I18" s="70">
        <v>0</v>
      </c>
      <c r="J18" s="70">
        <v>0</v>
      </c>
      <c r="K18" s="70">
        <v>10</v>
      </c>
      <c r="M18">
        <v>2024</v>
      </c>
      <c r="N18" s="70">
        <v>509</v>
      </c>
      <c r="O18" s="70">
        <v>74</v>
      </c>
      <c r="P18" s="70">
        <v>38</v>
      </c>
      <c r="Q18" s="70">
        <v>169</v>
      </c>
      <c r="R18" s="70">
        <v>3078</v>
      </c>
      <c r="S18" s="70">
        <v>6358</v>
      </c>
      <c r="T18" s="70">
        <v>3073</v>
      </c>
      <c r="U18" s="70">
        <v>468</v>
      </c>
      <c r="V18" s="70">
        <v>1424</v>
      </c>
      <c r="W18" s="70">
        <v>15191</v>
      </c>
    </row>
    <row r="19" spans="1:23" x14ac:dyDescent="0.25">
      <c r="A19" t="s">
        <v>50</v>
      </c>
      <c r="B19" s="70">
        <v>0</v>
      </c>
      <c r="C19" s="70">
        <v>0</v>
      </c>
      <c r="D19" s="70">
        <v>0</v>
      </c>
      <c r="E19" s="70">
        <v>0</v>
      </c>
      <c r="F19" s="70">
        <v>0</v>
      </c>
      <c r="G19" s="70">
        <v>3</v>
      </c>
      <c r="H19" s="70">
        <v>0</v>
      </c>
      <c r="I19" s="70">
        <v>0</v>
      </c>
      <c r="J19" s="70">
        <v>0</v>
      </c>
      <c r="K19" s="70">
        <v>3</v>
      </c>
      <c r="M19" s="255">
        <v>2025</v>
      </c>
      <c r="N19" s="70">
        <v>58</v>
      </c>
      <c r="O19" s="70">
        <v>10</v>
      </c>
      <c r="P19" s="70">
        <v>21</v>
      </c>
      <c r="Q19" s="70">
        <v>138</v>
      </c>
      <c r="R19" s="70">
        <v>885</v>
      </c>
      <c r="S19" s="70">
        <v>8973</v>
      </c>
      <c r="T19" s="70">
        <v>3592</v>
      </c>
      <c r="U19" s="70">
        <v>11567</v>
      </c>
      <c r="V19" s="70">
        <v>272</v>
      </c>
      <c r="W19" s="70">
        <v>25516</v>
      </c>
    </row>
    <row r="20" spans="1:23" x14ac:dyDescent="0.25">
      <c r="A20" t="s">
        <v>51</v>
      </c>
      <c r="B20" s="70">
        <v>0</v>
      </c>
      <c r="C20" s="70">
        <v>0</v>
      </c>
      <c r="D20" s="70">
        <v>0</v>
      </c>
      <c r="E20" s="70">
        <v>0</v>
      </c>
      <c r="F20" s="70">
        <v>18</v>
      </c>
      <c r="G20" s="70">
        <v>0</v>
      </c>
      <c r="H20" s="70">
        <v>0</v>
      </c>
      <c r="I20" s="70">
        <v>0</v>
      </c>
      <c r="J20" s="70">
        <v>0</v>
      </c>
      <c r="K20" s="70">
        <v>18</v>
      </c>
      <c r="M20" s="9" t="s">
        <v>24</v>
      </c>
      <c r="N20" s="70">
        <f>SUM(N3:N19)</f>
        <v>3033</v>
      </c>
      <c r="O20" s="70">
        <f t="shared" ref="O20:V20" si="0">SUM(O3:O19)</f>
        <v>1229</v>
      </c>
      <c r="P20" s="70">
        <f t="shared" si="0"/>
        <v>1567</v>
      </c>
      <c r="Q20" s="70">
        <f t="shared" si="0"/>
        <v>5249</v>
      </c>
      <c r="R20" s="70">
        <f t="shared" si="0"/>
        <v>42722</v>
      </c>
      <c r="S20" s="70">
        <f t="shared" si="0"/>
        <v>87489</v>
      </c>
      <c r="T20" s="70">
        <f t="shared" si="0"/>
        <v>74288</v>
      </c>
      <c r="U20" s="70">
        <f t="shared" si="0"/>
        <v>25752</v>
      </c>
      <c r="V20" s="70">
        <f t="shared" si="0"/>
        <v>5291</v>
      </c>
    </row>
    <row r="21" spans="1:23" x14ac:dyDescent="0.25">
      <c r="A21" t="s">
        <v>42</v>
      </c>
      <c r="B21" s="70">
        <v>0</v>
      </c>
      <c r="C21" s="70">
        <v>0</v>
      </c>
      <c r="D21" s="70">
        <v>0</v>
      </c>
      <c r="E21" s="70">
        <v>0</v>
      </c>
      <c r="F21" s="70">
        <v>0</v>
      </c>
      <c r="G21" s="70">
        <v>1</v>
      </c>
      <c r="H21" s="70">
        <v>2</v>
      </c>
      <c r="I21" s="70">
        <v>0</v>
      </c>
      <c r="J21" s="70">
        <v>0</v>
      </c>
      <c r="K21" s="70">
        <v>3</v>
      </c>
      <c r="M21" s="9" t="s">
        <v>61</v>
      </c>
      <c r="N21" s="70">
        <f>N20/17</f>
        <v>178.41176470588235</v>
      </c>
      <c r="O21" s="70">
        <f t="shared" ref="O21:V21" si="1">O20/17</f>
        <v>72.294117647058826</v>
      </c>
      <c r="P21" s="70">
        <f t="shared" si="1"/>
        <v>92.17647058823529</v>
      </c>
      <c r="Q21" s="70">
        <f t="shared" si="1"/>
        <v>308.76470588235293</v>
      </c>
      <c r="R21" s="70">
        <f t="shared" si="1"/>
        <v>2513.0588235294117</v>
      </c>
      <c r="S21" s="70">
        <f t="shared" si="1"/>
        <v>5146.411764705882</v>
      </c>
      <c r="T21" s="70">
        <f t="shared" si="1"/>
        <v>4369.8823529411766</v>
      </c>
      <c r="U21" s="70">
        <f t="shared" si="1"/>
        <v>1514.8235294117646</v>
      </c>
      <c r="V21" s="70">
        <f t="shared" si="1"/>
        <v>311.23529411764707</v>
      </c>
    </row>
    <row r="22" spans="1:23" x14ac:dyDescent="0.25">
      <c r="A22" t="s">
        <v>8</v>
      </c>
      <c r="B22" s="70">
        <v>0</v>
      </c>
      <c r="C22" s="70">
        <v>0</v>
      </c>
      <c r="D22" s="70">
        <v>0</v>
      </c>
      <c r="E22" s="70">
        <v>0</v>
      </c>
      <c r="F22" s="70">
        <v>0</v>
      </c>
      <c r="G22" s="70">
        <v>1</v>
      </c>
      <c r="H22" s="70">
        <v>8</v>
      </c>
      <c r="I22" s="70">
        <v>2</v>
      </c>
      <c r="J22" s="70">
        <v>2</v>
      </c>
      <c r="K22" s="70">
        <v>13</v>
      </c>
    </row>
    <row r="23" spans="1:23" x14ac:dyDescent="0.25">
      <c r="A23" t="s">
        <v>9</v>
      </c>
      <c r="B23" s="70">
        <v>0</v>
      </c>
      <c r="C23" s="70">
        <v>0</v>
      </c>
      <c r="D23" s="70">
        <v>0</v>
      </c>
      <c r="E23" s="70">
        <v>23</v>
      </c>
      <c r="F23" s="70">
        <v>29</v>
      </c>
      <c r="G23" s="70">
        <v>4</v>
      </c>
      <c r="H23" s="70">
        <v>106</v>
      </c>
      <c r="I23" s="70">
        <v>110</v>
      </c>
      <c r="J23" s="70">
        <v>20</v>
      </c>
      <c r="K23" s="70">
        <v>292</v>
      </c>
    </row>
    <row r="24" spans="1:23" x14ac:dyDescent="0.25">
      <c r="A24" t="s">
        <v>44</v>
      </c>
      <c r="B24" s="70">
        <v>0</v>
      </c>
      <c r="C24" s="70">
        <v>0</v>
      </c>
      <c r="D24" s="70">
        <v>0</v>
      </c>
      <c r="E24" s="70">
        <v>0</v>
      </c>
      <c r="F24" s="70">
        <v>0</v>
      </c>
      <c r="G24" s="70">
        <v>1</v>
      </c>
      <c r="H24" s="70">
        <v>0</v>
      </c>
      <c r="I24" s="70">
        <v>0</v>
      </c>
      <c r="J24" s="70">
        <v>0</v>
      </c>
      <c r="K24" s="70">
        <v>1</v>
      </c>
    </row>
    <row r="25" spans="1:23" x14ac:dyDescent="0.25">
      <c r="A25" t="s">
        <v>10</v>
      </c>
      <c r="B25" s="70">
        <v>0</v>
      </c>
      <c r="C25" s="70">
        <v>0</v>
      </c>
      <c r="D25" s="70">
        <v>0</v>
      </c>
      <c r="E25" s="70">
        <v>7</v>
      </c>
      <c r="F25" s="70">
        <v>15</v>
      </c>
      <c r="G25" s="70">
        <v>49</v>
      </c>
      <c r="H25" s="70">
        <v>10</v>
      </c>
      <c r="I25" s="70">
        <v>0</v>
      </c>
      <c r="J25" s="70">
        <v>0</v>
      </c>
      <c r="K25" s="70">
        <v>81</v>
      </c>
    </row>
    <row r="26" spans="1:23" x14ac:dyDescent="0.25">
      <c r="A26" t="s">
        <v>11</v>
      </c>
      <c r="B26" s="70">
        <v>0</v>
      </c>
      <c r="C26" s="70">
        <v>0</v>
      </c>
      <c r="D26" s="70">
        <v>0</v>
      </c>
      <c r="E26" s="70">
        <v>0</v>
      </c>
      <c r="F26" s="70">
        <v>1326</v>
      </c>
      <c r="G26" s="70">
        <v>814</v>
      </c>
      <c r="H26" s="70">
        <v>942</v>
      </c>
      <c r="I26" s="70">
        <v>146</v>
      </c>
      <c r="J26" s="70">
        <v>1</v>
      </c>
      <c r="K26" s="70">
        <v>3229</v>
      </c>
    </row>
    <row r="27" spans="1:23" x14ac:dyDescent="0.25">
      <c r="A27" t="s">
        <v>12</v>
      </c>
      <c r="B27" s="70">
        <v>0</v>
      </c>
      <c r="C27" s="70">
        <v>0</v>
      </c>
      <c r="D27" s="70">
        <v>0</v>
      </c>
      <c r="E27" s="70">
        <v>0</v>
      </c>
      <c r="F27" s="70">
        <v>44</v>
      </c>
      <c r="G27" s="70">
        <v>49</v>
      </c>
      <c r="H27" s="70">
        <v>43</v>
      </c>
      <c r="I27" s="70">
        <v>0</v>
      </c>
      <c r="J27" s="70">
        <v>0</v>
      </c>
      <c r="K27" s="70">
        <v>136</v>
      </c>
    </row>
    <row r="28" spans="1:23" x14ac:dyDescent="0.25">
      <c r="A28" t="s">
        <v>32</v>
      </c>
      <c r="B28" s="70">
        <v>0</v>
      </c>
      <c r="C28" s="70">
        <v>0</v>
      </c>
      <c r="D28" s="70">
        <v>0</v>
      </c>
      <c r="E28" s="70">
        <v>0</v>
      </c>
      <c r="F28" s="70">
        <v>0</v>
      </c>
      <c r="G28" s="70">
        <v>1</v>
      </c>
      <c r="H28" s="70">
        <v>0</v>
      </c>
      <c r="I28" s="70">
        <v>0</v>
      </c>
      <c r="J28" s="70">
        <v>0</v>
      </c>
      <c r="K28" s="70">
        <v>1</v>
      </c>
    </row>
    <row r="29" spans="1:23" x14ac:dyDescent="0.25">
      <c r="A29" t="s">
        <v>18</v>
      </c>
      <c r="B29" s="70">
        <v>0</v>
      </c>
      <c r="C29" s="70">
        <v>0</v>
      </c>
      <c r="D29" s="70">
        <v>0</v>
      </c>
      <c r="E29" s="70">
        <v>1</v>
      </c>
      <c r="F29" s="70">
        <v>103</v>
      </c>
      <c r="G29" s="70">
        <v>0</v>
      </c>
      <c r="H29" s="70">
        <v>0</v>
      </c>
      <c r="I29" s="70">
        <v>0</v>
      </c>
      <c r="J29" s="70">
        <v>0</v>
      </c>
      <c r="K29" s="70">
        <v>104</v>
      </c>
    </row>
    <row r="30" spans="1:23" x14ac:dyDescent="0.25">
      <c r="A30" t="s">
        <v>46</v>
      </c>
      <c r="B30" s="70">
        <v>0</v>
      </c>
      <c r="C30" s="70">
        <v>0</v>
      </c>
      <c r="D30" s="70">
        <v>0</v>
      </c>
      <c r="E30" s="70">
        <v>0</v>
      </c>
      <c r="F30" s="70">
        <v>0</v>
      </c>
      <c r="G30" s="70">
        <v>0</v>
      </c>
      <c r="H30" s="70">
        <v>0</v>
      </c>
      <c r="I30" s="70">
        <v>0</v>
      </c>
      <c r="J30" s="70">
        <v>0</v>
      </c>
      <c r="K30" s="70">
        <v>0</v>
      </c>
      <c r="M30" t="s">
        <v>19</v>
      </c>
      <c r="N30" t="s">
        <v>226</v>
      </c>
    </row>
    <row r="31" spans="1:23" x14ac:dyDescent="0.25">
      <c r="A31" t="s">
        <v>13</v>
      </c>
      <c r="B31" s="70">
        <v>0</v>
      </c>
      <c r="C31" s="70">
        <v>0</v>
      </c>
      <c r="D31" s="70">
        <v>0</v>
      </c>
      <c r="E31" s="70">
        <v>0</v>
      </c>
      <c r="F31" s="70">
        <v>0</v>
      </c>
      <c r="G31" s="70">
        <v>0</v>
      </c>
      <c r="H31" s="70">
        <v>0</v>
      </c>
      <c r="I31" s="70">
        <v>0</v>
      </c>
      <c r="J31" s="70">
        <v>0</v>
      </c>
      <c r="K31" s="70">
        <v>0</v>
      </c>
      <c r="M31" s="62" t="s">
        <v>1</v>
      </c>
      <c r="N31" s="222" t="s">
        <v>217</v>
      </c>
      <c r="O31" s="222" t="s">
        <v>218</v>
      </c>
      <c r="P31" s="222" t="s">
        <v>219</v>
      </c>
      <c r="Q31" s="222" t="s">
        <v>220</v>
      </c>
      <c r="R31" s="222" t="s">
        <v>221</v>
      </c>
      <c r="S31" s="222" t="s">
        <v>222</v>
      </c>
      <c r="T31" s="222" t="s">
        <v>223</v>
      </c>
      <c r="U31" s="222" t="s">
        <v>224</v>
      </c>
      <c r="V31" s="222" t="s">
        <v>225</v>
      </c>
      <c r="W31" s="70" t="s">
        <v>24</v>
      </c>
    </row>
    <row r="32" spans="1:23" x14ac:dyDescent="0.25">
      <c r="A32" t="s">
        <v>14</v>
      </c>
      <c r="B32" s="70">
        <v>0</v>
      </c>
      <c r="C32" s="70">
        <v>0</v>
      </c>
      <c r="D32" s="70">
        <v>0</v>
      </c>
      <c r="E32" s="70">
        <v>40</v>
      </c>
      <c r="F32" s="70">
        <v>500</v>
      </c>
      <c r="G32" s="70">
        <v>420</v>
      </c>
      <c r="H32" s="70">
        <v>120</v>
      </c>
      <c r="I32" s="70">
        <v>12</v>
      </c>
      <c r="J32" s="70">
        <v>5</v>
      </c>
      <c r="K32" s="70">
        <v>1097</v>
      </c>
      <c r="M32">
        <v>2009</v>
      </c>
      <c r="N32" s="70">
        <v>0</v>
      </c>
      <c r="O32" s="70">
        <v>0</v>
      </c>
      <c r="P32" s="70">
        <v>0</v>
      </c>
      <c r="Q32" s="70">
        <v>0</v>
      </c>
      <c r="R32" s="70">
        <v>15</v>
      </c>
      <c r="S32" s="70">
        <v>81</v>
      </c>
      <c r="T32" s="70">
        <v>34</v>
      </c>
      <c r="U32" s="70">
        <v>34</v>
      </c>
      <c r="V32" s="70">
        <v>30</v>
      </c>
      <c r="W32" s="70">
        <v>194</v>
      </c>
    </row>
    <row r="33" spans="1:23" x14ac:dyDescent="0.25">
      <c r="A33" t="s">
        <v>40</v>
      </c>
      <c r="B33" s="70">
        <v>88</v>
      </c>
      <c r="C33" s="70">
        <v>2</v>
      </c>
      <c r="D33" s="70">
        <v>0</v>
      </c>
      <c r="E33" s="70">
        <v>0</v>
      </c>
      <c r="F33" s="70">
        <v>0</v>
      </c>
      <c r="G33" s="70">
        <v>0</v>
      </c>
      <c r="H33" s="70">
        <v>0</v>
      </c>
      <c r="I33" s="70">
        <v>0</v>
      </c>
      <c r="J33" s="70">
        <v>0</v>
      </c>
      <c r="K33" s="70">
        <v>90</v>
      </c>
      <c r="M33">
        <v>2010</v>
      </c>
      <c r="N33" s="70">
        <v>0</v>
      </c>
      <c r="O33" s="70">
        <v>0</v>
      </c>
      <c r="P33" s="70">
        <v>0</v>
      </c>
      <c r="Q33" s="70">
        <v>3</v>
      </c>
      <c r="R33" s="70">
        <v>0</v>
      </c>
      <c r="S33" s="70">
        <v>5</v>
      </c>
      <c r="T33" s="70">
        <v>128</v>
      </c>
      <c r="U33" s="70">
        <v>54</v>
      </c>
      <c r="V33" s="70">
        <v>13</v>
      </c>
      <c r="W33" s="70">
        <v>203</v>
      </c>
    </row>
    <row r="34" spans="1:23" x14ac:dyDescent="0.25">
      <c r="A34" t="s">
        <v>52</v>
      </c>
      <c r="B34" s="70">
        <v>0</v>
      </c>
      <c r="C34" s="70">
        <v>0</v>
      </c>
      <c r="D34" s="70">
        <v>0</v>
      </c>
      <c r="E34" s="70">
        <v>0</v>
      </c>
      <c r="F34" s="70">
        <v>0</v>
      </c>
      <c r="G34" s="70">
        <v>0</v>
      </c>
      <c r="H34" s="70">
        <v>1</v>
      </c>
      <c r="I34" s="70">
        <v>0</v>
      </c>
      <c r="J34" s="70">
        <v>0</v>
      </c>
      <c r="K34" s="70">
        <v>1</v>
      </c>
      <c r="M34">
        <v>2011</v>
      </c>
      <c r="N34" s="70">
        <v>0</v>
      </c>
      <c r="O34" s="70">
        <v>0</v>
      </c>
      <c r="P34" s="70">
        <v>0</v>
      </c>
      <c r="Q34" s="70">
        <v>1</v>
      </c>
      <c r="R34" s="70">
        <v>18</v>
      </c>
      <c r="S34" s="70">
        <v>21</v>
      </c>
      <c r="T34" s="70">
        <v>64</v>
      </c>
      <c r="U34" s="70">
        <v>43</v>
      </c>
      <c r="V34" s="70">
        <v>50</v>
      </c>
      <c r="W34" s="70">
        <v>197</v>
      </c>
    </row>
    <row r="35" spans="1:23" x14ac:dyDescent="0.25">
      <c r="A35" t="s">
        <v>53</v>
      </c>
      <c r="B35" s="70">
        <v>0</v>
      </c>
      <c r="C35" s="70">
        <v>0</v>
      </c>
      <c r="D35" s="70">
        <v>0</v>
      </c>
      <c r="E35" s="70">
        <v>0</v>
      </c>
      <c r="F35" s="70">
        <v>0</v>
      </c>
      <c r="G35" s="70">
        <v>0</v>
      </c>
      <c r="H35" s="70">
        <v>0</v>
      </c>
      <c r="I35" s="70">
        <v>0</v>
      </c>
      <c r="J35" s="70">
        <v>0</v>
      </c>
      <c r="K35" s="70">
        <v>0</v>
      </c>
      <c r="M35">
        <v>2012</v>
      </c>
      <c r="N35" s="70">
        <v>0</v>
      </c>
      <c r="O35" s="70">
        <v>0</v>
      </c>
      <c r="P35" s="70">
        <v>0</v>
      </c>
      <c r="Q35" s="70">
        <v>4</v>
      </c>
      <c r="R35" s="70">
        <v>7</v>
      </c>
      <c r="S35" s="70">
        <v>30</v>
      </c>
      <c r="T35" s="70">
        <v>51</v>
      </c>
      <c r="U35" s="70">
        <v>29</v>
      </c>
      <c r="V35" s="70">
        <v>21</v>
      </c>
      <c r="W35" s="70">
        <v>142</v>
      </c>
    </row>
    <row r="36" spans="1:23" x14ac:dyDescent="0.25">
      <c r="A36" t="s">
        <v>15</v>
      </c>
      <c r="B36" s="70">
        <v>0</v>
      </c>
      <c r="C36" s="70">
        <v>0</v>
      </c>
      <c r="D36" s="70">
        <v>0</v>
      </c>
      <c r="E36" s="70">
        <v>0</v>
      </c>
      <c r="F36" s="70">
        <v>0</v>
      </c>
      <c r="G36" s="70">
        <v>119</v>
      </c>
      <c r="H36" s="70">
        <v>5</v>
      </c>
      <c r="I36" s="70">
        <v>1</v>
      </c>
      <c r="J36" s="70">
        <v>0</v>
      </c>
      <c r="K36" s="70">
        <v>125</v>
      </c>
      <c r="M36">
        <v>2013</v>
      </c>
      <c r="N36" s="70">
        <v>0</v>
      </c>
      <c r="O36" s="70">
        <v>0</v>
      </c>
      <c r="P36" s="70">
        <v>0</v>
      </c>
      <c r="Q36" s="70">
        <v>0</v>
      </c>
      <c r="R36" s="70">
        <v>0</v>
      </c>
      <c r="S36" s="70">
        <v>14</v>
      </c>
      <c r="T36" s="70">
        <v>36</v>
      </c>
      <c r="U36" s="70">
        <v>14</v>
      </c>
      <c r="V36" s="70">
        <v>28</v>
      </c>
      <c r="W36" s="70">
        <v>92</v>
      </c>
    </row>
    <row r="37" spans="1:23" x14ac:dyDescent="0.25">
      <c r="A37" t="s">
        <v>54</v>
      </c>
      <c r="B37" s="70">
        <v>0</v>
      </c>
      <c r="C37" s="70">
        <v>0</v>
      </c>
      <c r="D37" s="70">
        <v>0</v>
      </c>
      <c r="E37" s="70">
        <v>0</v>
      </c>
      <c r="F37" s="70">
        <v>0</v>
      </c>
      <c r="G37" s="70">
        <v>0</v>
      </c>
      <c r="H37" s="70">
        <v>0</v>
      </c>
      <c r="I37" s="70">
        <v>0</v>
      </c>
      <c r="J37" s="70">
        <v>0</v>
      </c>
      <c r="K37" s="70">
        <v>0</v>
      </c>
      <c r="M37">
        <v>2014</v>
      </c>
      <c r="N37" s="70">
        <v>0</v>
      </c>
      <c r="O37" s="70">
        <v>0</v>
      </c>
      <c r="P37" s="70">
        <v>3</v>
      </c>
      <c r="Q37" s="70">
        <v>10</v>
      </c>
      <c r="R37" s="70">
        <v>45</v>
      </c>
      <c r="S37" s="70">
        <v>64</v>
      </c>
      <c r="T37" s="70">
        <v>52</v>
      </c>
      <c r="U37" s="70">
        <v>34</v>
      </c>
      <c r="V37" s="70">
        <v>43</v>
      </c>
      <c r="W37" s="70">
        <v>251</v>
      </c>
    </row>
    <row r="38" spans="1:23" x14ac:dyDescent="0.25">
      <c r="A38" t="s">
        <v>47</v>
      </c>
      <c r="B38" s="70">
        <v>0</v>
      </c>
      <c r="C38" s="70">
        <v>0</v>
      </c>
      <c r="D38" s="70">
        <v>0</v>
      </c>
      <c r="E38" s="70">
        <v>0</v>
      </c>
      <c r="F38" s="70">
        <v>65</v>
      </c>
      <c r="G38" s="70">
        <v>17</v>
      </c>
      <c r="H38" s="70">
        <v>17</v>
      </c>
      <c r="I38" s="70">
        <v>0</v>
      </c>
      <c r="J38" s="70">
        <v>0</v>
      </c>
      <c r="K38" s="70">
        <v>99</v>
      </c>
      <c r="M38">
        <v>2015</v>
      </c>
      <c r="N38" s="70">
        <v>0</v>
      </c>
      <c r="O38" s="70">
        <v>0</v>
      </c>
      <c r="P38" s="70">
        <v>0</v>
      </c>
      <c r="Q38" s="70">
        <v>16</v>
      </c>
      <c r="R38" s="70">
        <v>23</v>
      </c>
      <c r="S38" s="70">
        <v>53</v>
      </c>
      <c r="T38" s="70">
        <v>96</v>
      </c>
      <c r="U38" s="70">
        <v>51</v>
      </c>
      <c r="V38" s="70">
        <v>34</v>
      </c>
      <c r="W38" s="70">
        <v>273</v>
      </c>
    </row>
    <row r="39" spans="1:23" x14ac:dyDescent="0.25">
      <c r="A39" t="s">
        <v>16</v>
      </c>
      <c r="B39" s="70">
        <v>0</v>
      </c>
      <c r="C39" s="70">
        <v>0</v>
      </c>
      <c r="D39" s="70">
        <v>0</v>
      </c>
      <c r="E39" s="70">
        <v>0</v>
      </c>
      <c r="F39" s="70">
        <v>1</v>
      </c>
      <c r="G39" s="70">
        <v>0</v>
      </c>
      <c r="H39" s="70">
        <v>0</v>
      </c>
      <c r="I39" s="70">
        <v>0</v>
      </c>
      <c r="J39" s="70">
        <v>0</v>
      </c>
      <c r="K39" s="70">
        <v>1</v>
      </c>
      <c r="M39">
        <v>2016</v>
      </c>
      <c r="N39" s="70">
        <v>0</v>
      </c>
      <c r="O39" s="70">
        <v>0</v>
      </c>
      <c r="P39" s="70">
        <v>4</v>
      </c>
      <c r="Q39" s="70">
        <v>18</v>
      </c>
      <c r="R39" s="70">
        <v>48</v>
      </c>
      <c r="S39" s="70">
        <v>47</v>
      </c>
      <c r="T39" s="70">
        <v>59</v>
      </c>
      <c r="U39" s="70">
        <v>38</v>
      </c>
      <c r="V39" s="70">
        <v>56</v>
      </c>
      <c r="W39" s="70">
        <v>270</v>
      </c>
    </row>
    <row r="40" spans="1:23" x14ac:dyDescent="0.25">
      <c r="A40" t="s">
        <v>17</v>
      </c>
      <c r="B40" s="70">
        <v>0</v>
      </c>
      <c r="C40" s="70">
        <v>0</v>
      </c>
      <c r="D40" s="70">
        <v>0</v>
      </c>
      <c r="E40" s="70">
        <v>40</v>
      </c>
      <c r="F40" s="70">
        <v>500</v>
      </c>
      <c r="G40" s="70">
        <v>1000</v>
      </c>
      <c r="H40" s="70">
        <v>84</v>
      </c>
      <c r="I40" s="70">
        <v>6</v>
      </c>
      <c r="J40" s="70">
        <v>0</v>
      </c>
      <c r="K40" s="70">
        <v>1630</v>
      </c>
      <c r="M40">
        <v>2017</v>
      </c>
      <c r="N40" s="70">
        <v>0</v>
      </c>
      <c r="O40" s="70">
        <v>0</v>
      </c>
      <c r="P40" s="70">
        <v>3</v>
      </c>
      <c r="Q40" s="70">
        <v>10</v>
      </c>
      <c r="R40" s="70">
        <v>30</v>
      </c>
      <c r="S40" s="70">
        <v>52</v>
      </c>
      <c r="T40" s="70">
        <v>54</v>
      </c>
      <c r="U40" s="70">
        <v>55</v>
      </c>
      <c r="V40" s="70">
        <v>42</v>
      </c>
      <c r="W40" s="70">
        <v>246</v>
      </c>
    </row>
    <row r="41" spans="1:23" x14ac:dyDescent="0.25">
      <c r="A41" t="s">
        <v>24</v>
      </c>
      <c r="B41" s="70">
        <v>93</v>
      </c>
      <c r="C41" s="70">
        <v>5</v>
      </c>
      <c r="D41" s="70">
        <v>6</v>
      </c>
      <c r="E41" s="70">
        <v>186</v>
      </c>
      <c r="F41" s="70">
        <v>2661</v>
      </c>
      <c r="G41" s="70">
        <v>2630</v>
      </c>
      <c r="H41" s="70">
        <v>1396</v>
      </c>
      <c r="I41" s="70">
        <v>316</v>
      </c>
      <c r="J41" s="70">
        <v>62</v>
      </c>
      <c r="K41" s="70">
        <v>7355</v>
      </c>
      <c r="M41">
        <v>2018</v>
      </c>
      <c r="N41" s="70">
        <v>0</v>
      </c>
      <c r="O41" s="70">
        <v>0</v>
      </c>
      <c r="P41" s="70">
        <v>0</v>
      </c>
      <c r="Q41" s="70">
        <v>0</v>
      </c>
      <c r="R41" s="70">
        <v>5</v>
      </c>
      <c r="S41" s="70">
        <v>111</v>
      </c>
      <c r="T41" s="70">
        <v>111</v>
      </c>
      <c r="U41" s="70">
        <v>45</v>
      </c>
      <c r="V41" s="70">
        <v>50</v>
      </c>
      <c r="W41" s="70">
        <v>322</v>
      </c>
    </row>
    <row r="42" spans="1:23" x14ac:dyDescent="0.25">
      <c r="B42" s="70"/>
      <c r="C42" s="70"/>
      <c r="D42" s="70"/>
      <c r="E42" s="70"/>
      <c r="F42" s="70"/>
      <c r="G42" s="70"/>
      <c r="H42" s="70"/>
      <c r="I42" s="70"/>
      <c r="J42" s="70"/>
      <c r="K42" s="70"/>
      <c r="M42">
        <v>2019</v>
      </c>
      <c r="N42" s="70">
        <v>0</v>
      </c>
      <c r="O42" s="70">
        <v>0</v>
      </c>
      <c r="P42" s="70">
        <v>0</v>
      </c>
      <c r="Q42" s="70">
        <v>0</v>
      </c>
      <c r="R42" s="70">
        <v>4</v>
      </c>
      <c r="S42" s="70">
        <v>29</v>
      </c>
      <c r="T42" s="70">
        <v>48</v>
      </c>
      <c r="U42" s="70">
        <v>84</v>
      </c>
      <c r="V42" s="70">
        <v>39</v>
      </c>
      <c r="W42" s="70">
        <v>204</v>
      </c>
    </row>
    <row r="43" spans="1:23" x14ac:dyDescent="0.25">
      <c r="B43" s="70"/>
      <c r="C43" s="70"/>
      <c r="D43" s="70"/>
      <c r="E43" s="70"/>
      <c r="F43" s="70"/>
      <c r="G43" s="70"/>
      <c r="H43" s="70"/>
      <c r="I43" s="70"/>
      <c r="J43" s="70"/>
      <c r="K43" s="70"/>
      <c r="M43">
        <v>2020</v>
      </c>
      <c r="N43" s="70">
        <v>0</v>
      </c>
      <c r="O43" s="70">
        <v>0</v>
      </c>
      <c r="P43" s="70">
        <v>0</v>
      </c>
      <c r="Q43" s="70">
        <v>10</v>
      </c>
      <c r="R43" s="70">
        <v>4</v>
      </c>
      <c r="S43" s="70">
        <v>76</v>
      </c>
      <c r="T43" s="70">
        <v>63</v>
      </c>
      <c r="U43" s="70">
        <v>27</v>
      </c>
      <c r="V43" s="70">
        <v>25</v>
      </c>
      <c r="W43" s="70">
        <v>205</v>
      </c>
    </row>
    <row r="44" spans="1:23" x14ac:dyDescent="0.25">
      <c r="B44" s="70"/>
      <c r="C44" s="70"/>
      <c r="D44" s="70"/>
      <c r="E44" s="70"/>
      <c r="F44" s="70"/>
      <c r="G44" s="70"/>
      <c r="H44" s="70"/>
      <c r="I44" s="70"/>
      <c r="J44" s="70"/>
      <c r="K44" s="70"/>
      <c r="M44">
        <v>2021</v>
      </c>
      <c r="N44" s="70">
        <v>0</v>
      </c>
      <c r="O44" s="70">
        <v>0</v>
      </c>
      <c r="P44" s="70">
        <v>0</v>
      </c>
      <c r="Q44" s="70">
        <v>9</v>
      </c>
      <c r="R44" s="70">
        <v>11</v>
      </c>
      <c r="S44" s="70">
        <v>43</v>
      </c>
      <c r="T44" s="70">
        <v>42</v>
      </c>
      <c r="U44" s="70">
        <v>27</v>
      </c>
      <c r="V44" s="70">
        <v>42</v>
      </c>
      <c r="W44" s="70">
        <v>174</v>
      </c>
    </row>
    <row r="45" spans="1:23" x14ac:dyDescent="0.25">
      <c r="A45" t="s">
        <v>67</v>
      </c>
      <c r="B45" s="70" t="s">
        <v>20</v>
      </c>
      <c r="C45" s="70"/>
      <c r="D45" s="70"/>
      <c r="E45" s="70"/>
      <c r="F45" s="70" t="s">
        <v>21</v>
      </c>
      <c r="G45" s="70"/>
      <c r="H45" s="70"/>
      <c r="I45" s="70"/>
      <c r="J45" s="70"/>
      <c r="K45" s="70"/>
      <c r="M45">
        <v>2022</v>
      </c>
      <c r="N45" s="70">
        <v>0</v>
      </c>
      <c r="O45" s="70">
        <v>0</v>
      </c>
      <c r="P45" s="70">
        <v>0</v>
      </c>
      <c r="Q45" s="70">
        <v>0</v>
      </c>
      <c r="R45" s="70">
        <v>18</v>
      </c>
      <c r="S45" s="70">
        <v>32</v>
      </c>
      <c r="T45" s="70">
        <v>73</v>
      </c>
      <c r="U45" s="70">
        <v>41</v>
      </c>
      <c r="V45" s="70">
        <v>25</v>
      </c>
      <c r="W45" s="70">
        <v>189</v>
      </c>
    </row>
    <row r="46" spans="1:23" x14ac:dyDescent="0.25">
      <c r="A46" t="s">
        <v>19</v>
      </c>
      <c r="B46" s="70">
        <v>15</v>
      </c>
      <c r="C46" s="70">
        <v>20</v>
      </c>
      <c r="D46" s="70">
        <v>25</v>
      </c>
      <c r="E46" s="70">
        <v>30</v>
      </c>
      <c r="F46" s="70">
        <v>5</v>
      </c>
      <c r="G46" s="70">
        <v>10</v>
      </c>
      <c r="H46" s="70">
        <v>15</v>
      </c>
      <c r="I46" s="70">
        <v>20</v>
      </c>
      <c r="J46" s="70">
        <v>25</v>
      </c>
      <c r="K46" s="70" t="s">
        <v>24</v>
      </c>
      <c r="M46" s="255">
        <v>2023</v>
      </c>
      <c r="N46" s="70">
        <v>0</v>
      </c>
      <c r="O46" s="70">
        <v>0</v>
      </c>
      <c r="P46" s="70">
        <v>0</v>
      </c>
      <c r="Q46" s="70">
        <v>0</v>
      </c>
      <c r="R46" s="70">
        <v>21</v>
      </c>
      <c r="S46" s="70">
        <v>59</v>
      </c>
      <c r="T46" s="70">
        <v>54</v>
      </c>
      <c r="U46" s="70">
        <v>32</v>
      </c>
      <c r="V46" s="70">
        <v>29</v>
      </c>
      <c r="W46" s="70">
        <v>195</v>
      </c>
    </row>
    <row r="47" spans="1:23" x14ac:dyDescent="0.25">
      <c r="A47" t="s">
        <v>1</v>
      </c>
      <c r="B47" s="70">
        <v>0</v>
      </c>
      <c r="C47" s="70">
        <v>0</v>
      </c>
      <c r="D47" s="70">
        <v>0</v>
      </c>
      <c r="E47" s="70">
        <v>3</v>
      </c>
      <c r="F47" s="70">
        <v>0</v>
      </c>
      <c r="G47" s="70">
        <v>5</v>
      </c>
      <c r="H47" s="70">
        <v>128</v>
      </c>
      <c r="I47" s="70">
        <v>54</v>
      </c>
      <c r="J47" s="70">
        <v>13</v>
      </c>
      <c r="K47" s="70">
        <v>203</v>
      </c>
      <c r="M47" s="255">
        <v>2024</v>
      </c>
      <c r="N47" s="70">
        <v>0</v>
      </c>
      <c r="O47" s="70">
        <v>0</v>
      </c>
      <c r="P47" s="70">
        <v>0</v>
      </c>
      <c r="Q47" s="70">
        <v>0</v>
      </c>
      <c r="R47" s="70">
        <v>14</v>
      </c>
      <c r="S47" s="70">
        <v>19</v>
      </c>
      <c r="T47" s="70">
        <v>27</v>
      </c>
      <c r="U47" s="70">
        <v>24</v>
      </c>
      <c r="V47" s="70">
        <v>51</v>
      </c>
      <c r="W47" s="70">
        <v>135</v>
      </c>
    </row>
    <row r="48" spans="1:23" x14ac:dyDescent="0.25">
      <c r="A48" t="s">
        <v>49</v>
      </c>
      <c r="B48" s="70">
        <v>0</v>
      </c>
      <c r="C48" s="70">
        <v>0</v>
      </c>
      <c r="D48" s="70">
        <v>0</v>
      </c>
      <c r="E48" s="70">
        <v>0</v>
      </c>
      <c r="F48" s="70">
        <v>0</v>
      </c>
      <c r="G48" s="70">
        <v>0</v>
      </c>
      <c r="H48" s="70">
        <v>0</v>
      </c>
      <c r="I48" s="70">
        <v>0</v>
      </c>
      <c r="J48" s="70">
        <v>0</v>
      </c>
      <c r="K48" s="70">
        <v>0</v>
      </c>
      <c r="M48" s="255">
        <v>2025</v>
      </c>
      <c r="N48" s="70">
        <v>0</v>
      </c>
      <c r="O48" s="70">
        <v>0</v>
      </c>
      <c r="P48" s="70">
        <v>0</v>
      </c>
      <c r="Q48" s="70">
        <v>4</v>
      </c>
      <c r="R48" s="70">
        <v>2</v>
      </c>
      <c r="S48" s="70">
        <v>70</v>
      </c>
      <c r="T48" s="70">
        <v>70</v>
      </c>
      <c r="U48" s="70">
        <v>42</v>
      </c>
      <c r="V48" s="70">
        <v>33</v>
      </c>
      <c r="W48" s="70">
        <v>221</v>
      </c>
    </row>
    <row r="49" spans="1:24" x14ac:dyDescent="0.25">
      <c r="A49" t="s">
        <v>45</v>
      </c>
      <c r="B49" s="70">
        <v>0</v>
      </c>
      <c r="C49" s="70">
        <v>1</v>
      </c>
      <c r="D49" s="70">
        <v>0</v>
      </c>
      <c r="E49" s="70">
        <v>0</v>
      </c>
      <c r="F49" s="70">
        <v>0</v>
      </c>
      <c r="G49" s="70">
        <v>0</v>
      </c>
      <c r="H49" s="70">
        <v>0</v>
      </c>
      <c r="I49" s="70">
        <v>0</v>
      </c>
      <c r="J49" s="70">
        <v>0</v>
      </c>
      <c r="K49" s="70">
        <v>1</v>
      </c>
      <c r="M49" s="9" t="s">
        <v>24</v>
      </c>
      <c r="N49" s="70">
        <f>SUM(N32:N48)</f>
        <v>0</v>
      </c>
      <c r="O49" s="70">
        <f t="shared" ref="O49:W49" si="2">SUM(O32:O48)</f>
        <v>0</v>
      </c>
      <c r="P49" s="70">
        <f t="shared" si="2"/>
        <v>10</v>
      </c>
      <c r="Q49" s="70">
        <f t="shared" si="2"/>
        <v>85</v>
      </c>
      <c r="R49" s="70">
        <f t="shared" si="2"/>
        <v>265</v>
      </c>
      <c r="S49" s="70">
        <f t="shared" si="2"/>
        <v>806</v>
      </c>
      <c r="T49" s="70">
        <f t="shared" si="2"/>
        <v>1062</v>
      </c>
      <c r="U49" s="70">
        <f t="shared" si="2"/>
        <v>674</v>
      </c>
      <c r="V49" s="70">
        <f t="shared" si="2"/>
        <v>611</v>
      </c>
      <c r="W49" s="70">
        <f t="shared" si="2"/>
        <v>3513</v>
      </c>
      <c r="X49" s="11"/>
    </row>
    <row r="50" spans="1:24" x14ac:dyDescent="0.25">
      <c r="A50" t="s">
        <v>41</v>
      </c>
      <c r="B50" s="70">
        <v>1</v>
      </c>
      <c r="C50" s="70">
        <v>2</v>
      </c>
      <c r="D50" s="70">
        <v>25</v>
      </c>
      <c r="E50" s="70">
        <v>5</v>
      </c>
      <c r="F50" s="70">
        <v>7</v>
      </c>
      <c r="G50" s="70">
        <v>0</v>
      </c>
      <c r="H50" s="70">
        <v>0</v>
      </c>
      <c r="I50" s="70">
        <v>2</v>
      </c>
      <c r="J50" s="70">
        <v>0</v>
      </c>
      <c r="K50" s="70">
        <v>42</v>
      </c>
      <c r="M50" s="9" t="s">
        <v>61</v>
      </c>
      <c r="N50" s="11">
        <f>N49/17</f>
        <v>0</v>
      </c>
      <c r="O50" s="70">
        <f t="shared" ref="O50:W50" si="3">O49/17</f>
        <v>0</v>
      </c>
      <c r="P50" s="70">
        <f t="shared" si="3"/>
        <v>0.58823529411764708</v>
      </c>
      <c r="Q50" s="70">
        <f t="shared" si="3"/>
        <v>5</v>
      </c>
      <c r="R50" s="70">
        <f t="shared" si="3"/>
        <v>15.588235294117647</v>
      </c>
      <c r="S50" s="70">
        <f t="shared" si="3"/>
        <v>47.411764705882355</v>
      </c>
      <c r="T50" s="70">
        <f t="shared" si="3"/>
        <v>62.470588235294116</v>
      </c>
      <c r="U50" s="70">
        <f t="shared" si="3"/>
        <v>39.647058823529413</v>
      </c>
      <c r="V50" s="70">
        <f t="shared" si="3"/>
        <v>35.941176470588232</v>
      </c>
      <c r="W50" s="70">
        <f t="shared" si="3"/>
        <v>206.64705882352942</v>
      </c>
    </row>
    <row r="51" spans="1:24" x14ac:dyDescent="0.25">
      <c r="A51" t="s">
        <v>2</v>
      </c>
      <c r="B51" s="70">
        <v>0</v>
      </c>
      <c r="C51" s="70">
        <v>6</v>
      </c>
      <c r="D51" s="70">
        <v>14</v>
      </c>
      <c r="E51" s="70">
        <v>134</v>
      </c>
      <c r="F51" s="70">
        <v>137</v>
      </c>
      <c r="G51" s="70">
        <v>3</v>
      </c>
      <c r="H51" s="70">
        <v>8</v>
      </c>
      <c r="I51" s="70">
        <v>13</v>
      </c>
      <c r="J51" s="70">
        <v>0</v>
      </c>
      <c r="K51" s="70">
        <v>315</v>
      </c>
    </row>
    <row r="52" spans="1:24" x14ac:dyDescent="0.25">
      <c r="A52" t="s">
        <v>43</v>
      </c>
      <c r="B52" s="70">
        <v>0</v>
      </c>
      <c r="C52" s="70">
        <v>0</v>
      </c>
      <c r="D52" s="70">
        <v>0</v>
      </c>
      <c r="E52" s="70">
        <v>2</v>
      </c>
      <c r="F52" s="70">
        <v>2</v>
      </c>
      <c r="G52" s="70">
        <v>0</v>
      </c>
      <c r="H52" s="70">
        <v>2</v>
      </c>
      <c r="I52" s="70">
        <v>1</v>
      </c>
      <c r="J52" s="70">
        <v>4</v>
      </c>
      <c r="K52" s="70">
        <v>11</v>
      </c>
      <c r="M52" s="62" t="s">
        <v>41</v>
      </c>
      <c r="N52" s="222" t="s">
        <v>217</v>
      </c>
      <c r="O52" s="222" t="s">
        <v>218</v>
      </c>
      <c r="P52" s="222" t="s">
        <v>219</v>
      </c>
      <c r="Q52" s="222" t="s">
        <v>220</v>
      </c>
      <c r="R52" s="222" t="s">
        <v>221</v>
      </c>
      <c r="S52" s="222" t="s">
        <v>222</v>
      </c>
      <c r="T52" s="222" t="s">
        <v>223</v>
      </c>
      <c r="U52" s="222" t="s">
        <v>224</v>
      </c>
      <c r="V52" s="222" t="s">
        <v>225</v>
      </c>
      <c r="W52" s="70" t="s">
        <v>24</v>
      </c>
    </row>
    <row r="53" spans="1:24" x14ac:dyDescent="0.25">
      <c r="A53" t="s">
        <v>3</v>
      </c>
      <c r="B53" s="70">
        <v>0</v>
      </c>
      <c r="C53" s="70">
        <v>4</v>
      </c>
      <c r="D53" s="70">
        <v>3</v>
      </c>
      <c r="E53" s="70">
        <v>14</v>
      </c>
      <c r="F53" s="70">
        <v>5</v>
      </c>
      <c r="G53" s="70">
        <v>1</v>
      </c>
      <c r="H53" s="70">
        <v>3</v>
      </c>
      <c r="I53" s="70">
        <v>4</v>
      </c>
      <c r="J53" s="70">
        <v>2</v>
      </c>
      <c r="K53" s="70">
        <v>36</v>
      </c>
      <c r="M53">
        <v>2009</v>
      </c>
      <c r="N53" s="70">
        <v>0</v>
      </c>
      <c r="O53" s="70">
        <v>1</v>
      </c>
      <c r="P53" s="70">
        <v>0</v>
      </c>
      <c r="Q53" s="70">
        <v>0</v>
      </c>
      <c r="R53" s="70">
        <v>4</v>
      </c>
      <c r="S53" s="70">
        <v>0</v>
      </c>
      <c r="T53" s="70">
        <v>0</v>
      </c>
      <c r="U53" s="70">
        <v>0</v>
      </c>
      <c r="V53" s="70">
        <v>0</v>
      </c>
      <c r="W53" s="70">
        <v>5</v>
      </c>
    </row>
    <row r="54" spans="1:24" x14ac:dyDescent="0.25">
      <c r="A54" t="s">
        <v>4</v>
      </c>
      <c r="B54" s="70">
        <v>0</v>
      </c>
      <c r="C54" s="70">
        <v>5</v>
      </c>
      <c r="D54" s="70">
        <v>0</v>
      </c>
      <c r="E54" s="70">
        <v>14</v>
      </c>
      <c r="F54" s="70">
        <v>4</v>
      </c>
      <c r="G54" s="70">
        <v>2</v>
      </c>
      <c r="H54" s="70">
        <v>0</v>
      </c>
      <c r="I54" s="70">
        <v>1</v>
      </c>
      <c r="J54" s="70">
        <v>0</v>
      </c>
      <c r="K54" s="70">
        <v>26</v>
      </c>
      <c r="M54">
        <v>2010</v>
      </c>
      <c r="N54" s="70">
        <v>1</v>
      </c>
      <c r="O54" s="70">
        <v>2</v>
      </c>
      <c r="P54" s="70">
        <v>25</v>
      </c>
      <c r="Q54" s="70">
        <v>5</v>
      </c>
      <c r="R54" s="70">
        <v>7</v>
      </c>
      <c r="S54" s="70">
        <v>0</v>
      </c>
      <c r="T54" s="70">
        <v>0</v>
      </c>
      <c r="U54" s="70">
        <v>2</v>
      </c>
      <c r="V54" s="70">
        <v>0</v>
      </c>
      <c r="W54" s="70">
        <v>42</v>
      </c>
    </row>
    <row r="55" spans="1:24" x14ac:dyDescent="0.25">
      <c r="A55" t="s">
        <v>48</v>
      </c>
      <c r="B55" s="70">
        <v>0</v>
      </c>
      <c r="C55" s="70">
        <v>10</v>
      </c>
      <c r="D55" s="70">
        <v>0</v>
      </c>
      <c r="E55" s="70">
        <v>3</v>
      </c>
      <c r="F55" s="70">
        <v>0</v>
      </c>
      <c r="G55" s="70">
        <v>0</v>
      </c>
      <c r="H55" s="70">
        <v>0</v>
      </c>
      <c r="I55" s="70">
        <v>5</v>
      </c>
      <c r="J55" s="70">
        <v>0</v>
      </c>
      <c r="K55" s="70">
        <v>18</v>
      </c>
      <c r="M55">
        <v>2011</v>
      </c>
      <c r="N55" s="70">
        <v>0</v>
      </c>
      <c r="O55" s="70">
        <v>0</v>
      </c>
      <c r="P55" s="70">
        <v>0</v>
      </c>
      <c r="Q55" s="70">
        <v>0</v>
      </c>
      <c r="R55" s="70">
        <v>2</v>
      </c>
      <c r="S55" s="70">
        <v>3</v>
      </c>
      <c r="T55" s="70">
        <v>0</v>
      </c>
      <c r="U55" s="70">
        <v>0</v>
      </c>
      <c r="V55" s="70">
        <v>0</v>
      </c>
      <c r="W55" s="70">
        <v>5</v>
      </c>
    </row>
    <row r="56" spans="1:24" x14ac:dyDescent="0.25">
      <c r="A56" t="s">
        <v>6</v>
      </c>
      <c r="B56" s="70">
        <v>0</v>
      </c>
      <c r="C56" s="70">
        <v>0</v>
      </c>
      <c r="D56" s="70">
        <v>0</v>
      </c>
      <c r="E56" s="70">
        <v>0</v>
      </c>
      <c r="F56" s="70">
        <v>0</v>
      </c>
      <c r="G56" s="70">
        <v>0</v>
      </c>
      <c r="H56" s="70">
        <v>0</v>
      </c>
      <c r="I56" s="70">
        <v>0</v>
      </c>
      <c r="J56" s="70">
        <v>0</v>
      </c>
      <c r="K56" s="70">
        <v>0</v>
      </c>
      <c r="M56">
        <v>2012</v>
      </c>
      <c r="N56" s="70">
        <v>0</v>
      </c>
      <c r="O56" s="70">
        <v>2</v>
      </c>
      <c r="P56" s="70">
        <v>3</v>
      </c>
      <c r="Q56" s="70">
        <v>9</v>
      </c>
      <c r="R56" s="70">
        <v>75</v>
      </c>
      <c r="S56" s="70">
        <v>1</v>
      </c>
      <c r="T56" s="70">
        <v>4</v>
      </c>
      <c r="U56" s="70">
        <v>0</v>
      </c>
      <c r="V56" s="70">
        <v>1</v>
      </c>
      <c r="W56" s="70">
        <v>95</v>
      </c>
    </row>
    <row r="57" spans="1:24" x14ac:dyDescent="0.25">
      <c r="A57" t="s">
        <v>7</v>
      </c>
      <c r="B57" s="70">
        <v>0</v>
      </c>
      <c r="C57" s="70">
        <v>0</v>
      </c>
      <c r="D57" s="70">
        <v>0</v>
      </c>
      <c r="E57" s="70">
        <v>0</v>
      </c>
      <c r="F57" s="70">
        <v>2</v>
      </c>
      <c r="G57" s="70">
        <v>1</v>
      </c>
      <c r="H57" s="70">
        <v>1</v>
      </c>
      <c r="I57" s="70">
        <v>5</v>
      </c>
      <c r="J57" s="70">
        <v>13</v>
      </c>
      <c r="K57" s="70">
        <v>22</v>
      </c>
      <c r="M57">
        <v>2013</v>
      </c>
      <c r="N57" s="70">
        <v>0</v>
      </c>
      <c r="O57" s="70">
        <v>0</v>
      </c>
      <c r="P57" s="70">
        <v>3</v>
      </c>
      <c r="Q57" s="70">
        <v>2</v>
      </c>
      <c r="R57" s="70">
        <v>14</v>
      </c>
      <c r="S57" s="70">
        <v>38</v>
      </c>
      <c r="T57" s="70">
        <v>25</v>
      </c>
      <c r="U57" s="70">
        <v>14</v>
      </c>
      <c r="V57" s="70">
        <v>0</v>
      </c>
      <c r="W57" s="70">
        <v>96</v>
      </c>
    </row>
    <row r="58" spans="1:24" x14ac:dyDescent="0.25">
      <c r="A58" t="s">
        <v>50</v>
      </c>
      <c r="B58" s="70">
        <v>0</v>
      </c>
      <c r="C58" s="70">
        <v>0</v>
      </c>
      <c r="D58" s="70">
        <v>0</v>
      </c>
      <c r="E58" s="70">
        <v>0</v>
      </c>
      <c r="F58" s="70">
        <v>0</v>
      </c>
      <c r="G58" s="70">
        <v>0</v>
      </c>
      <c r="H58" s="70">
        <v>0</v>
      </c>
      <c r="I58" s="70">
        <v>0</v>
      </c>
      <c r="J58" s="70">
        <v>0</v>
      </c>
      <c r="K58" s="70">
        <v>0</v>
      </c>
      <c r="M58">
        <v>2014</v>
      </c>
      <c r="N58" s="70">
        <v>0</v>
      </c>
      <c r="O58" s="70">
        <v>0</v>
      </c>
      <c r="P58" s="70">
        <v>13</v>
      </c>
      <c r="Q58" s="70">
        <v>4</v>
      </c>
      <c r="R58" s="70">
        <v>0</v>
      </c>
      <c r="S58" s="70">
        <v>0</v>
      </c>
      <c r="T58" s="70">
        <v>0</v>
      </c>
      <c r="U58" s="70">
        <v>0</v>
      </c>
      <c r="V58" s="70">
        <v>0</v>
      </c>
      <c r="W58" s="70">
        <v>17</v>
      </c>
    </row>
    <row r="59" spans="1:24" x14ac:dyDescent="0.25">
      <c r="A59" t="s">
        <v>51</v>
      </c>
      <c r="B59" s="70">
        <v>0</v>
      </c>
      <c r="C59" s="70">
        <v>0</v>
      </c>
      <c r="D59" s="70">
        <v>0</v>
      </c>
      <c r="E59" s="70">
        <v>0</v>
      </c>
      <c r="F59" s="70">
        <v>0</v>
      </c>
      <c r="G59" s="70">
        <v>0</v>
      </c>
      <c r="H59" s="70">
        <v>0</v>
      </c>
      <c r="I59" s="70">
        <v>0</v>
      </c>
      <c r="J59" s="70">
        <v>0</v>
      </c>
      <c r="K59" s="70">
        <v>0</v>
      </c>
      <c r="M59">
        <v>2015</v>
      </c>
      <c r="N59" s="70">
        <v>0</v>
      </c>
      <c r="O59" s="70">
        <v>0</v>
      </c>
      <c r="P59" s="70">
        <v>0</v>
      </c>
      <c r="Q59" s="70">
        <v>0</v>
      </c>
      <c r="R59" s="70">
        <v>0</v>
      </c>
      <c r="S59" s="70">
        <v>2</v>
      </c>
      <c r="T59" s="70">
        <v>2</v>
      </c>
      <c r="U59" s="70">
        <v>0</v>
      </c>
      <c r="V59" s="70">
        <v>0</v>
      </c>
      <c r="W59" s="70">
        <v>4</v>
      </c>
    </row>
    <row r="60" spans="1:24" x14ac:dyDescent="0.25">
      <c r="A60" t="s">
        <v>42</v>
      </c>
      <c r="B60" s="70">
        <v>0</v>
      </c>
      <c r="C60" s="70">
        <v>0</v>
      </c>
      <c r="D60" s="70">
        <v>0</v>
      </c>
      <c r="E60" s="70">
        <v>0</v>
      </c>
      <c r="F60" s="70">
        <v>0</v>
      </c>
      <c r="G60" s="70">
        <v>1</v>
      </c>
      <c r="H60" s="70">
        <v>0</v>
      </c>
      <c r="I60" s="70">
        <v>11</v>
      </c>
      <c r="J60" s="70">
        <v>0</v>
      </c>
      <c r="K60" s="70">
        <v>12</v>
      </c>
      <c r="M60">
        <v>2016</v>
      </c>
      <c r="N60" s="70">
        <v>0</v>
      </c>
      <c r="O60" s="70">
        <v>0</v>
      </c>
      <c r="P60" s="70">
        <v>12</v>
      </c>
      <c r="Q60" s="70">
        <v>1</v>
      </c>
      <c r="R60" s="70">
        <v>7</v>
      </c>
      <c r="S60" s="70">
        <v>2</v>
      </c>
      <c r="T60" s="70">
        <v>0</v>
      </c>
      <c r="U60" s="70">
        <v>1</v>
      </c>
      <c r="V60" s="70">
        <v>0</v>
      </c>
      <c r="W60" s="70">
        <v>23</v>
      </c>
    </row>
    <row r="61" spans="1:24" x14ac:dyDescent="0.25">
      <c r="A61" t="s">
        <v>8</v>
      </c>
      <c r="B61" s="70">
        <v>0</v>
      </c>
      <c r="C61" s="70">
        <v>0</v>
      </c>
      <c r="D61" s="70">
        <v>0</v>
      </c>
      <c r="E61" s="70">
        <v>0</v>
      </c>
      <c r="F61" s="70">
        <v>3</v>
      </c>
      <c r="G61" s="70">
        <v>4</v>
      </c>
      <c r="H61" s="70">
        <v>26</v>
      </c>
      <c r="I61" s="70">
        <v>17</v>
      </c>
      <c r="J61" s="70">
        <v>6</v>
      </c>
      <c r="K61" s="70">
        <v>56</v>
      </c>
      <c r="M61">
        <v>2017</v>
      </c>
      <c r="N61" s="70">
        <v>0</v>
      </c>
      <c r="O61" s="70">
        <v>0</v>
      </c>
      <c r="P61" s="70">
        <v>1</v>
      </c>
      <c r="Q61" s="70">
        <v>2</v>
      </c>
      <c r="R61" s="70">
        <v>4</v>
      </c>
      <c r="S61" s="70">
        <v>1</v>
      </c>
      <c r="T61" s="70">
        <v>4</v>
      </c>
      <c r="U61" s="70">
        <v>1</v>
      </c>
      <c r="V61" s="70">
        <v>0</v>
      </c>
      <c r="W61" s="70">
        <v>13</v>
      </c>
    </row>
    <row r="62" spans="1:24" x14ac:dyDescent="0.25">
      <c r="A62" t="s">
        <v>9</v>
      </c>
      <c r="B62" s="70">
        <v>0</v>
      </c>
      <c r="C62" s="70">
        <v>0</v>
      </c>
      <c r="D62" s="70">
        <v>0</v>
      </c>
      <c r="E62" s="70">
        <v>22</v>
      </c>
      <c r="F62" s="70">
        <v>31</v>
      </c>
      <c r="G62" s="70">
        <v>8</v>
      </c>
      <c r="H62" s="70">
        <v>2</v>
      </c>
      <c r="I62" s="70">
        <v>33</v>
      </c>
      <c r="J62" s="70">
        <v>14</v>
      </c>
      <c r="K62" s="70">
        <v>110</v>
      </c>
      <c r="M62">
        <v>2018</v>
      </c>
      <c r="N62" s="70">
        <v>0</v>
      </c>
      <c r="O62" s="70">
        <v>0</v>
      </c>
      <c r="P62" s="70">
        <v>0</v>
      </c>
      <c r="Q62" s="70">
        <v>4</v>
      </c>
      <c r="R62" s="70">
        <v>5</v>
      </c>
      <c r="S62" s="70">
        <v>4</v>
      </c>
      <c r="T62" s="70">
        <v>0</v>
      </c>
      <c r="U62" s="70">
        <v>3</v>
      </c>
      <c r="V62" s="70">
        <v>0</v>
      </c>
      <c r="W62" s="70">
        <v>16</v>
      </c>
    </row>
    <row r="63" spans="1:24" x14ac:dyDescent="0.25">
      <c r="A63" t="s">
        <v>44</v>
      </c>
      <c r="B63" s="70">
        <v>0</v>
      </c>
      <c r="C63" s="70">
        <v>0</v>
      </c>
      <c r="D63" s="70">
        <v>0</v>
      </c>
      <c r="E63" s="70">
        <v>0</v>
      </c>
      <c r="F63" s="70">
        <v>3</v>
      </c>
      <c r="G63" s="70">
        <v>0</v>
      </c>
      <c r="H63" s="70">
        <v>3</v>
      </c>
      <c r="I63" s="70">
        <v>1</v>
      </c>
      <c r="J63" s="70">
        <v>3</v>
      </c>
      <c r="K63" s="70">
        <v>10</v>
      </c>
      <c r="M63">
        <v>2019</v>
      </c>
      <c r="N63" s="70">
        <v>0</v>
      </c>
      <c r="O63" s="70">
        <v>0</v>
      </c>
      <c r="P63" s="70">
        <v>5</v>
      </c>
      <c r="Q63" s="70">
        <v>0</v>
      </c>
      <c r="R63" s="70">
        <v>6</v>
      </c>
      <c r="S63" s="70">
        <v>0</v>
      </c>
      <c r="T63" s="70">
        <v>2</v>
      </c>
      <c r="U63" s="70">
        <v>0</v>
      </c>
      <c r="V63" s="70">
        <v>0</v>
      </c>
      <c r="W63" s="70">
        <v>13</v>
      </c>
    </row>
    <row r="64" spans="1:24" x14ac:dyDescent="0.25">
      <c r="A64" t="s">
        <v>10</v>
      </c>
      <c r="B64" s="70">
        <v>0</v>
      </c>
      <c r="C64" s="70">
        <v>0</v>
      </c>
      <c r="D64" s="70">
        <v>0</v>
      </c>
      <c r="E64" s="70">
        <v>0</v>
      </c>
      <c r="F64" s="70">
        <v>14</v>
      </c>
      <c r="G64" s="70">
        <v>110</v>
      </c>
      <c r="H64" s="70">
        <v>228</v>
      </c>
      <c r="I64" s="70">
        <v>20</v>
      </c>
      <c r="J64" s="70">
        <v>1</v>
      </c>
      <c r="K64" s="70">
        <v>373</v>
      </c>
      <c r="M64">
        <v>2020</v>
      </c>
      <c r="N64" s="70">
        <v>0</v>
      </c>
      <c r="O64" s="70">
        <v>0</v>
      </c>
      <c r="P64" s="70">
        <v>0</v>
      </c>
      <c r="Q64" s="70">
        <v>0</v>
      </c>
      <c r="R64" s="70">
        <v>10</v>
      </c>
      <c r="S64" s="70">
        <v>9</v>
      </c>
      <c r="T64" s="70">
        <v>23</v>
      </c>
      <c r="U64" s="70">
        <v>0</v>
      </c>
      <c r="V64" s="70">
        <v>0</v>
      </c>
      <c r="W64" s="70">
        <v>42</v>
      </c>
    </row>
    <row r="65" spans="1:23" x14ac:dyDescent="0.25">
      <c r="A65" t="s">
        <v>11</v>
      </c>
      <c r="B65" s="70">
        <v>0</v>
      </c>
      <c r="C65" s="70">
        <v>0</v>
      </c>
      <c r="D65" s="70">
        <v>7</v>
      </c>
      <c r="E65" s="70">
        <v>100</v>
      </c>
      <c r="F65" s="70">
        <v>500</v>
      </c>
      <c r="G65" s="70">
        <v>142</v>
      </c>
      <c r="H65" s="70">
        <v>3880</v>
      </c>
      <c r="I65" s="70">
        <v>367</v>
      </c>
      <c r="J65" s="70">
        <v>0</v>
      </c>
      <c r="K65" s="70">
        <v>4996</v>
      </c>
      <c r="M65">
        <v>2021</v>
      </c>
      <c r="N65" s="70">
        <v>0</v>
      </c>
      <c r="O65" s="70">
        <v>0</v>
      </c>
      <c r="P65" s="70">
        <v>0</v>
      </c>
      <c r="Q65" s="70">
        <v>1</v>
      </c>
      <c r="R65" s="70">
        <v>0</v>
      </c>
      <c r="S65" s="70">
        <v>1</v>
      </c>
      <c r="T65" s="70">
        <v>0</v>
      </c>
      <c r="U65" s="70">
        <v>1</v>
      </c>
      <c r="V65" s="70">
        <v>0</v>
      </c>
      <c r="W65" s="70">
        <v>3</v>
      </c>
    </row>
    <row r="66" spans="1:23" x14ac:dyDescent="0.25">
      <c r="A66" t="s">
        <v>12</v>
      </c>
      <c r="B66" s="70">
        <v>0</v>
      </c>
      <c r="C66" s="70">
        <v>0</v>
      </c>
      <c r="D66" s="70">
        <v>0</v>
      </c>
      <c r="E66" s="70">
        <v>0</v>
      </c>
      <c r="F66" s="70">
        <v>0</v>
      </c>
      <c r="G66" s="70">
        <v>2</v>
      </c>
      <c r="H66" s="70">
        <v>97</v>
      </c>
      <c r="I66" s="70">
        <v>146</v>
      </c>
      <c r="J66" s="70">
        <v>0</v>
      </c>
      <c r="K66" s="70">
        <v>245</v>
      </c>
      <c r="M66">
        <v>2022</v>
      </c>
      <c r="N66" s="70">
        <v>0</v>
      </c>
      <c r="O66" s="70">
        <v>1</v>
      </c>
      <c r="P66" s="70">
        <v>8</v>
      </c>
      <c r="Q66" s="70">
        <v>2</v>
      </c>
      <c r="R66" s="70">
        <v>65</v>
      </c>
      <c r="S66" s="70">
        <v>14</v>
      </c>
      <c r="T66" s="70">
        <v>1</v>
      </c>
      <c r="U66" s="70">
        <v>0</v>
      </c>
      <c r="V66" s="70">
        <v>0</v>
      </c>
      <c r="W66" s="70">
        <v>91</v>
      </c>
    </row>
    <row r="67" spans="1:23" x14ac:dyDescent="0.25">
      <c r="A67" t="s">
        <v>32</v>
      </c>
      <c r="B67" s="70">
        <v>0</v>
      </c>
      <c r="C67" s="70">
        <v>0</v>
      </c>
      <c r="D67" s="70">
        <v>0</v>
      </c>
      <c r="E67" s="70">
        <v>0</v>
      </c>
      <c r="F67" s="70">
        <v>3</v>
      </c>
      <c r="G67" s="70">
        <v>0</v>
      </c>
      <c r="H67" s="70">
        <v>2</v>
      </c>
      <c r="I67" s="70">
        <v>0</v>
      </c>
      <c r="J67" s="70">
        <v>0</v>
      </c>
      <c r="K67" s="70">
        <v>5</v>
      </c>
      <c r="M67">
        <v>2023</v>
      </c>
      <c r="N67" s="70">
        <v>1</v>
      </c>
      <c r="O67" s="70">
        <v>2</v>
      </c>
      <c r="P67" s="70">
        <v>25</v>
      </c>
      <c r="Q67" s="70">
        <v>5</v>
      </c>
      <c r="R67" s="70">
        <v>7</v>
      </c>
      <c r="S67" s="70">
        <v>0</v>
      </c>
      <c r="T67" s="70">
        <v>0</v>
      </c>
      <c r="U67" s="70">
        <v>2</v>
      </c>
      <c r="V67" s="70">
        <v>0</v>
      </c>
      <c r="W67" s="70">
        <v>42</v>
      </c>
    </row>
    <row r="68" spans="1:23" x14ac:dyDescent="0.25">
      <c r="A68" t="s">
        <v>18</v>
      </c>
      <c r="B68" s="70">
        <v>0</v>
      </c>
      <c r="C68" s="70">
        <v>1</v>
      </c>
      <c r="D68" s="70">
        <v>15</v>
      </c>
      <c r="E68" s="70">
        <v>298</v>
      </c>
      <c r="F68" s="70">
        <v>92</v>
      </c>
      <c r="G68" s="70">
        <v>0</v>
      </c>
      <c r="H68" s="70">
        <v>54</v>
      </c>
      <c r="I68" s="70">
        <v>332</v>
      </c>
      <c r="J68" s="70">
        <v>11</v>
      </c>
      <c r="K68" s="70">
        <v>803</v>
      </c>
      <c r="M68">
        <v>2024</v>
      </c>
      <c r="N68" s="70">
        <v>0</v>
      </c>
      <c r="O68" s="70">
        <v>0</v>
      </c>
      <c r="P68" s="70">
        <v>4</v>
      </c>
      <c r="Q68" s="70">
        <v>18</v>
      </c>
      <c r="R68" s="70">
        <v>14</v>
      </c>
      <c r="S68" s="70">
        <v>0</v>
      </c>
      <c r="T68" s="70">
        <v>1</v>
      </c>
      <c r="U68" s="70">
        <v>1</v>
      </c>
      <c r="V68" s="70">
        <v>0</v>
      </c>
    </row>
    <row r="69" spans="1:23" x14ac:dyDescent="0.25">
      <c r="A69" t="s">
        <v>46</v>
      </c>
      <c r="B69" s="70">
        <v>0</v>
      </c>
      <c r="C69" s="70">
        <v>0</v>
      </c>
      <c r="D69" s="70">
        <v>0</v>
      </c>
      <c r="E69" s="70">
        <v>0</v>
      </c>
      <c r="F69" s="70">
        <v>0</v>
      </c>
      <c r="G69" s="70">
        <v>0</v>
      </c>
      <c r="H69" s="70">
        <v>0</v>
      </c>
      <c r="I69" s="70">
        <v>1</v>
      </c>
      <c r="J69" s="70">
        <v>0</v>
      </c>
      <c r="K69" s="70">
        <v>1</v>
      </c>
      <c r="M69" s="255">
        <v>2025</v>
      </c>
      <c r="N69" s="70">
        <v>0</v>
      </c>
      <c r="O69" s="70">
        <v>0</v>
      </c>
      <c r="P69" s="70">
        <v>0</v>
      </c>
      <c r="Q69" s="70">
        <v>0</v>
      </c>
      <c r="R69" s="70">
        <v>0</v>
      </c>
      <c r="S69" s="70">
        <v>4</v>
      </c>
      <c r="T69" s="70">
        <v>0</v>
      </c>
      <c r="U69" s="70">
        <v>0</v>
      </c>
      <c r="V69" s="70">
        <v>1</v>
      </c>
      <c r="W69" s="70">
        <v>5</v>
      </c>
    </row>
    <row r="70" spans="1:23" x14ac:dyDescent="0.25">
      <c r="A70" t="s">
        <v>13</v>
      </c>
      <c r="B70" s="70">
        <v>0</v>
      </c>
      <c r="C70" s="70">
        <v>0</v>
      </c>
      <c r="D70" s="70">
        <v>0</v>
      </c>
      <c r="E70" s="70">
        <v>0</v>
      </c>
      <c r="F70" s="70">
        <v>0</v>
      </c>
      <c r="G70" s="70">
        <v>0</v>
      </c>
      <c r="H70" s="70">
        <v>0</v>
      </c>
      <c r="I70" s="70">
        <v>7</v>
      </c>
      <c r="J70" s="70">
        <v>0</v>
      </c>
      <c r="K70" s="70">
        <v>7</v>
      </c>
      <c r="M70" s="9" t="s">
        <v>24</v>
      </c>
      <c r="N70" s="70">
        <f>SUM(N53:N69)</f>
        <v>2</v>
      </c>
      <c r="O70" s="70">
        <f t="shared" ref="O70:W70" si="4">SUM(O53:O69)</f>
        <v>8</v>
      </c>
      <c r="P70" s="70">
        <f t="shared" si="4"/>
        <v>99</v>
      </c>
      <c r="Q70" s="70">
        <f t="shared" si="4"/>
        <v>53</v>
      </c>
      <c r="R70" s="70">
        <f t="shared" si="4"/>
        <v>220</v>
      </c>
      <c r="S70" s="70">
        <f t="shared" si="4"/>
        <v>79</v>
      </c>
      <c r="T70" s="70">
        <f t="shared" si="4"/>
        <v>62</v>
      </c>
      <c r="U70" s="70">
        <f t="shared" si="4"/>
        <v>25</v>
      </c>
      <c r="V70" s="70">
        <f t="shared" si="4"/>
        <v>2</v>
      </c>
      <c r="W70" s="70">
        <f t="shared" si="4"/>
        <v>512</v>
      </c>
    </row>
    <row r="71" spans="1:23" x14ac:dyDescent="0.25">
      <c r="A71" t="s">
        <v>14</v>
      </c>
      <c r="B71" s="70">
        <v>0</v>
      </c>
      <c r="C71" s="70">
        <v>2</v>
      </c>
      <c r="D71" s="70">
        <v>32</v>
      </c>
      <c r="E71" s="70">
        <v>116</v>
      </c>
      <c r="F71" s="70">
        <v>101</v>
      </c>
      <c r="G71" s="70">
        <v>59</v>
      </c>
      <c r="H71" s="70">
        <v>192</v>
      </c>
      <c r="I71" s="70">
        <v>56</v>
      </c>
      <c r="J71" s="70">
        <v>3</v>
      </c>
      <c r="K71" s="70">
        <v>561</v>
      </c>
      <c r="M71" s="9" t="s">
        <v>61</v>
      </c>
      <c r="N71" s="151">
        <f>N70/17</f>
        <v>0.11764705882352941</v>
      </c>
      <c r="O71" s="151">
        <f t="shared" ref="O71:W71" si="5">O70/17</f>
        <v>0.47058823529411764</v>
      </c>
      <c r="P71" s="151">
        <f t="shared" si="5"/>
        <v>5.8235294117647056</v>
      </c>
      <c r="Q71" s="151">
        <f t="shared" si="5"/>
        <v>3.1176470588235294</v>
      </c>
      <c r="R71" s="151">
        <f t="shared" si="5"/>
        <v>12.941176470588236</v>
      </c>
      <c r="S71" s="151">
        <f t="shared" si="5"/>
        <v>4.6470588235294121</v>
      </c>
      <c r="T71" s="151">
        <f t="shared" si="5"/>
        <v>3.6470588235294117</v>
      </c>
      <c r="U71" s="151">
        <f t="shared" si="5"/>
        <v>1.4705882352941178</v>
      </c>
      <c r="V71" s="151">
        <f t="shared" si="5"/>
        <v>0.11764705882352941</v>
      </c>
      <c r="W71" s="70">
        <f t="shared" si="5"/>
        <v>30.117647058823529</v>
      </c>
    </row>
    <row r="72" spans="1:23" x14ac:dyDescent="0.25">
      <c r="A72" t="s">
        <v>40</v>
      </c>
      <c r="B72" s="70">
        <v>350</v>
      </c>
      <c r="C72" s="70">
        <v>50</v>
      </c>
      <c r="D72" s="70">
        <v>0</v>
      </c>
      <c r="E72" s="70">
        <v>0</v>
      </c>
      <c r="F72" s="70">
        <v>0</v>
      </c>
      <c r="G72" s="70">
        <v>5</v>
      </c>
      <c r="H72" s="70">
        <v>0</v>
      </c>
      <c r="I72" s="70">
        <v>0</v>
      </c>
      <c r="J72" s="70">
        <v>0</v>
      </c>
      <c r="K72" s="70">
        <v>405</v>
      </c>
      <c r="N72" s="70"/>
      <c r="O72" s="70"/>
      <c r="P72" s="70"/>
      <c r="Q72" s="70"/>
      <c r="R72" s="70"/>
      <c r="S72" s="70"/>
      <c r="T72" s="70"/>
      <c r="U72" s="70"/>
      <c r="V72" s="70"/>
      <c r="W72" s="70"/>
    </row>
    <row r="73" spans="1:23" x14ac:dyDescent="0.25">
      <c r="A73" t="s">
        <v>52</v>
      </c>
      <c r="B73" s="70">
        <v>0</v>
      </c>
      <c r="C73" s="70">
        <v>0</v>
      </c>
      <c r="D73" s="70">
        <v>0</v>
      </c>
      <c r="E73" s="70">
        <v>0</v>
      </c>
      <c r="F73" s="70">
        <v>0</v>
      </c>
      <c r="G73" s="70">
        <v>0</v>
      </c>
      <c r="H73" s="70">
        <v>0</v>
      </c>
      <c r="I73" s="70">
        <v>0</v>
      </c>
      <c r="J73" s="70">
        <v>0</v>
      </c>
      <c r="K73" s="70">
        <v>0</v>
      </c>
      <c r="M73" s="62" t="s">
        <v>2</v>
      </c>
      <c r="N73" s="222" t="s">
        <v>217</v>
      </c>
      <c r="O73" s="222" t="s">
        <v>218</v>
      </c>
      <c r="P73" s="222" t="s">
        <v>219</v>
      </c>
      <c r="Q73" s="222" t="s">
        <v>220</v>
      </c>
      <c r="R73" s="222" t="s">
        <v>221</v>
      </c>
      <c r="S73" s="222" t="s">
        <v>222</v>
      </c>
      <c r="T73" s="222" t="s">
        <v>223</v>
      </c>
      <c r="U73" s="222" t="s">
        <v>224</v>
      </c>
      <c r="V73" s="222" t="s">
        <v>225</v>
      </c>
      <c r="W73" s="70" t="s">
        <v>24</v>
      </c>
    </row>
    <row r="74" spans="1:23" x14ac:dyDescent="0.25">
      <c r="A74" t="s">
        <v>53</v>
      </c>
      <c r="B74" s="70">
        <v>0</v>
      </c>
      <c r="C74" s="70">
        <v>0</v>
      </c>
      <c r="D74" s="70">
        <v>0</v>
      </c>
      <c r="E74" s="70">
        <v>0</v>
      </c>
      <c r="F74" s="70">
        <v>0</v>
      </c>
      <c r="G74" s="70">
        <v>0</v>
      </c>
      <c r="H74" s="70">
        <v>0</v>
      </c>
      <c r="I74" s="70">
        <v>0</v>
      </c>
      <c r="J74" s="70">
        <v>0</v>
      </c>
      <c r="K74" s="70">
        <v>0</v>
      </c>
      <c r="M74">
        <v>2009</v>
      </c>
      <c r="N74" s="70">
        <v>0</v>
      </c>
      <c r="O74" s="70">
        <v>2</v>
      </c>
      <c r="P74" s="70">
        <v>5</v>
      </c>
      <c r="Q74" s="70">
        <v>68</v>
      </c>
      <c r="R74" s="70">
        <v>37</v>
      </c>
      <c r="S74" s="70">
        <v>51</v>
      </c>
      <c r="T74" s="70">
        <v>14</v>
      </c>
      <c r="U74" s="70">
        <v>2</v>
      </c>
      <c r="V74" s="70">
        <v>0</v>
      </c>
      <c r="W74" s="70">
        <v>179</v>
      </c>
    </row>
    <row r="75" spans="1:23" x14ac:dyDescent="0.25">
      <c r="A75" t="s">
        <v>15</v>
      </c>
      <c r="B75" s="70">
        <v>0</v>
      </c>
      <c r="C75" s="70">
        <v>0</v>
      </c>
      <c r="D75" s="70">
        <v>0</v>
      </c>
      <c r="E75" s="70">
        <v>0</v>
      </c>
      <c r="F75" s="70">
        <v>0</v>
      </c>
      <c r="G75" s="70">
        <v>0</v>
      </c>
      <c r="H75" s="70">
        <v>0</v>
      </c>
      <c r="I75" s="70">
        <v>0</v>
      </c>
      <c r="J75" s="70">
        <v>0</v>
      </c>
      <c r="K75" s="70">
        <v>0</v>
      </c>
      <c r="M75">
        <v>2010</v>
      </c>
      <c r="N75" s="70">
        <v>0</v>
      </c>
      <c r="O75" s="70">
        <v>6</v>
      </c>
      <c r="P75" s="70">
        <v>14</v>
      </c>
      <c r="Q75" s="70">
        <v>134</v>
      </c>
      <c r="R75" s="70">
        <v>137</v>
      </c>
      <c r="S75" s="70">
        <v>3</v>
      </c>
      <c r="T75" s="70">
        <v>8</v>
      </c>
      <c r="U75" s="70">
        <v>13</v>
      </c>
      <c r="V75" s="70">
        <v>0</v>
      </c>
      <c r="W75" s="70">
        <v>315</v>
      </c>
    </row>
    <row r="76" spans="1:23" x14ac:dyDescent="0.25">
      <c r="A76" t="s">
        <v>54</v>
      </c>
      <c r="B76" s="70">
        <v>0</v>
      </c>
      <c r="C76" s="70">
        <v>0</v>
      </c>
      <c r="D76" s="70">
        <v>0</v>
      </c>
      <c r="E76" s="70">
        <v>0</v>
      </c>
      <c r="F76" s="70">
        <v>0</v>
      </c>
      <c r="G76" s="70">
        <v>0</v>
      </c>
      <c r="H76" s="70">
        <v>0</v>
      </c>
      <c r="I76" s="70">
        <v>0</v>
      </c>
      <c r="J76" s="70">
        <v>0</v>
      </c>
      <c r="K76" s="70">
        <v>0</v>
      </c>
      <c r="M76">
        <v>2011</v>
      </c>
      <c r="N76" s="70">
        <v>0</v>
      </c>
      <c r="O76" s="70">
        <v>38</v>
      </c>
      <c r="P76" s="70">
        <v>11</v>
      </c>
      <c r="Q76" s="70">
        <v>35</v>
      </c>
      <c r="R76" s="70">
        <v>127</v>
      </c>
      <c r="S76" s="70">
        <v>60</v>
      </c>
      <c r="T76" s="70">
        <v>9</v>
      </c>
      <c r="U76" s="70">
        <v>0</v>
      </c>
      <c r="V76" s="70">
        <v>2</v>
      </c>
      <c r="W76" s="70">
        <v>282</v>
      </c>
    </row>
    <row r="77" spans="1:23" x14ac:dyDescent="0.25">
      <c r="A77" t="s">
        <v>47</v>
      </c>
      <c r="B77" s="70">
        <v>0</v>
      </c>
      <c r="C77" s="70">
        <v>0</v>
      </c>
      <c r="D77" s="70">
        <v>0</v>
      </c>
      <c r="E77" s="70">
        <v>12</v>
      </c>
      <c r="F77" s="70">
        <v>3</v>
      </c>
      <c r="G77" s="70">
        <v>5</v>
      </c>
      <c r="H77" s="70">
        <v>31</v>
      </c>
      <c r="I77" s="70">
        <v>31</v>
      </c>
      <c r="J77" s="70">
        <v>0</v>
      </c>
      <c r="K77" s="70">
        <v>82</v>
      </c>
      <c r="M77">
        <v>2012</v>
      </c>
      <c r="N77" s="70">
        <v>0</v>
      </c>
      <c r="O77" s="70">
        <v>0</v>
      </c>
      <c r="P77" s="70">
        <v>66</v>
      </c>
      <c r="Q77" s="70">
        <v>27</v>
      </c>
      <c r="R77" s="70">
        <v>240</v>
      </c>
      <c r="S77" s="70">
        <v>11</v>
      </c>
      <c r="T77" s="70">
        <v>6</v>
      </c>
      <c r="U77" s="70">
        <v>3</v>
      </c>
      <c r="V77" s="70">
        <v>1</v>
      </c>
      <c r="W77" s="70">
        <v>354</v>
      </c>
    </row>
    <row r="78" spans="1:23" x14ac:dyDescent="0.25">
      <c r="A78" t="s">
        <v>16</v>
      </c>
      <c r="B78" s="70">
        <v>0</v>
      </c>
      <c r="C78" s="70">
        <v>0</v>
      </c>
      <c r="D78" s="70">
        <v>0</v>
      </c>
      <c r="E78" s="70">
        <v>3</v>
      </c>
      <c r="F78" s="70">
        <v>1</v>
      </c>
      <c r="G78" s="70">
        <v>0</v>
      </c>
      <c r="H78" s="70">
        <v>0</v>
      </c>
      <c r="I78" s="70">
        <v>1</v>
      </c>
      <c r="J78" s="70">
        <v>0</v>
      </c>
      <c r="K78" s="70">
        <v>5</v>
      </c>
      <c r="M78">
        <v>2013</v>
      </c>
      <c r="N78" s="70">
        <v>0</v>
      </c>
      <c r="O78" s="70">
        <v>0</v>
      </c>
      <c r="P78" s="70">
        <v>16</v>
      </c>
      <c r="Q78" s="70">
        <v>21</v>
      </c>
      <c r="R78" s="70">
        <v>52</v>
      </c>
      <c r="S78" s="70">
        <v>95</v>
      </c>
      <c r="T78" s="70">
        <v>4</v>
      </c>
      <c r="U78" s="70">
        <v>15</v>
      </c>
      <c r="V78" s="70">
        <v>18</v>
      </c>
      <c r="W78" s="70">
        <v>221</v>
      </c>
    </row>
    <row r="79" spans="1:23" x14ac:dyDescent="0.25">
      <c r="A79" t="s">
        <v>17</v>
      </c>
      <c r="B79" s="70">
        <v>0</v>
      </c>
      <c r="C79" s="70">
        <v>0</v>
      </c>
      <c r="D79" s="70">
        <v>0</v>
      </c>
      <c r="E79" s="70">
        <v>0</v>
      </c>
      <c r="F79" s="70">
        <v>300</v>
      </c>
      <c r="G79" s="70">
        <v>1000</v>
      </c>
      <c r="H79" s="70">
        <v>100</v>
      </c>
      <c r="I79" s="70">
        <v>100</v>
      </c>
      <c r="J79" s="70">
        <v>0</v>
      </c>
      <c r="K79" s="70">
        <v>1500</v>
      </c>
      <c r="M79">
        <v>2014</v>
      </c>
      <c r="N79" s="70">
        <v>0</v>
      </c>
      <c r="O79" s="70">
        <v>4</v>
      </c>
      <c r="P79" s="70">
        <v>39</v>
      </c>
      <c r="Q79" s="70">
        <v>22</v>
      </c>
      <c r="R79" s="70">
        <v>38</v>
      </c>
      <c r="S79" s="70">
        <v>9</v>
      </c>
      <c r="T79" s="70">
        <v>2</v>
      </c>
      <c r="U79" s="70">
        <v>0</v>
      </c>
      <c r="V79" s="70">
        <v>0</v>
      </c>
      <c r="W79" s="70">
        <v>114</v>
      </c>
    </row>
    <row r="80" spans="1:23" x14ac:dyDescent="0.25">
      <c r="A80" t="s">
        <v>24</v>
      </c>
      <c r="B80" s="70">
        <v>351</v>
      </c>
      <c r="C80" s="70">
        <v>81</v>
      </c>
      <c r="D80" s="70">
        <v>96</v>
      </c>
      <c r="E80" s="70">
        <v>726</v>
      </c>
      <c r="F80" s="70">
        <v>1208</v>
      </c>
      <c r="G80" s="70">
        <v>1348</v>
      </c>
      <c r="H80" s="70">
        <v>4757</v>
      </c>
      <c r="I80" s="70">
        <v>1208</v>
      </c>
      <c r="J80" s="70">
        <v>70</v>
      </c>
      <c r="K80" s="70">
        <v>9845</v>
      </c>
      <c r="M80">
        <v>2015</v>
      </c>
      <c r="N80" s="70">
        <v>0</v>
      </c>
      <c r="O80" s="70">
        <v>0</v>
      </c>
      <c r="P80" s="70">
        <v>32</v>
      </c>
      <c r="Q80" s="70">
        <v>141</v>
      </c>
      <c r="R80" s="70">
        <v>20</v>
      </c>
      <c r="S80" s="70">
        <v>13</v>
      </c>
      <c r="T80" s="70">
        <v>2</v>
      </c>
      <c r="U80" s="70">
        <v>2</v>
      </c>
      <c r="V80" s="70">
        <v>0</v>
      </c>
      <c r="W80" s="70">
        <v>210</v>
      </c>
    </row>
    <row r="81" spans="1:23" x14ac:dyDescent="0.25">
      <c r="B81" s="70"/>
      <c r="C81" s="70"/>
      <c r="D81" s="70"/>
      <c r="E81" s="70"/>
      <c r="F81" s="70"/>
      <c r="G81" s="70"/>
      <c r="H81" s="70"/>
      <c r="I81" s="70"/>
      <c r="J81" s="70"/>
      <c r="K81" s="70"/>
      <c r="M81">
        <v>2016</v>
      </c>
      <c r="N81" s="70">
        <v>12</v>
      </c>
      <c r="O81" s="70">
        <v>13</v>
      </c>
      <c r="P81" s="70">
        <v>19</v>
      </c>
      <c r="Q81" s="70">
        <v>26</v>
      </c>
      <c r="R81" s="70">
        <v>24</v>
      </c>
      <c r="S81" s="70">
        <v>7</v>
      </c>
      <c r="T81" s="70">
        <v>4</v>
      </c>
      <c r="U81" s="70">
        <v>2</v>
      </c>
      <c r="V81" s="70">
        <v>0</v>
      </c>
      <c r="W81" s="70">
        <v>107</v>
      </c>
    </row>
    <row r="82" spans="1:23" x14ac:dyDescent="0.25">
      <c r="B82" s="70"/>
      <c r="C82" s="70"/>
      <c r="D82" s="70"/>
      <c r="E82" s="70"/>
      <c r="F82" s="70"/>
      <c r="G82" s="70"/>
      <c r="H82" s="70"/>
      <c r="I82" s="70"/>
      <c r="J82" s="70"/>
      <c r="K82" s="70"/>
      <c r="M82">
        <v>2017</v>
      </c>
      <c r="N82" s="70">
        <v>0</v>
      </c>
      <c r="O82" s="70">
        <v>15</v>
      </c>
      <c r="P82" s="70">
        <v>14</v>
      </c>
      <c r="Q82" s="70">
        <v>8</v>
      </c>
      <c r="R82" s="70">
        <v>7</v>
      </c>
      <c r="S82" s="70">
        <v>17</v>
      </c>
      <c r="T82" s="70">
        <v>16</v>
      </c>
      <c r="U82" s="70">
        <v>3</v>
      </c>
      <c r="V82" s="70">
        <v>0</v>
      </c>
      <c r="W82" s="70">
        <v>80</v>
      </c>
    </row>
    <row r="83" spans="1:23" x14ac:dyDescent="0.25">
      <c r="A83" t="s">
        <v>68</v>
      </c>
      <c r="B83" s="70" t="s">
        <v>20</v>
      </c>
      <c r="C83" s="70"/>
      <c r="D83" s="70"/>
      <c r="E83" s="70"/>
      <c r="F83" s="70" t="s">
        <v>21</v>
      </c>
      <c r="G83" s="70"/>
      <c r="H83" s="70"/>
      <c r="I83" s="70"/>
      <c r="J83" s="70"/>
      <c r="K83" s="70"/>
      <c r="M83">
        <v>2018</v>
      </c>
      <c r="N83" s="70">
        <v>0</v>
      </c>
      <c r="O83" s="70">
        <v>3</v>
      </c>
      <c r="P83" s="70">
        <v>5</v>
      </c>
      <c r="Q83" s="70">
        <v>43</v>
      </c>
      <c r="R83" s="70">
        <v>28</v>
      </c>
      <c r="S83" s="70">
        <v>41</v>
      </c>
      <c r="T83" s="70">
        <v>13</v>
      </c>
      <c r="U83" s="70">
        <v>2</v>
      </c>
      <c r="V83" s="70">
        <v>0</v>
      </c>
      <c r="W83" s="70">
        <v>135</v>
      </c>
    </row>
    <row r="84" spans="1:23" x14ac:dyDescent="0.25">
      <c r="A84" t="s">
        <v>19</v>
      </c>
      <c r="B84" s="70">
        <v>14</v>
      </c>
      <c r="C84" s="70">
        <v>19</v>
      </c>
      <c r="D84" s="70">
        <v>24</v>
      </c>
      <c r="E84" s="70">
        <v>29</v>
      </c>
      <c r="F84" s="70">
        <v>4</v>
      </c>
      <c r="G84" s="70">
        <v>9</v>
      </c>
      <c r="H84" s="70">
        <v>14</v>
      </c>
      <c r="I84" s="70">
        <v>19</v>
      </c>
      <c r="J84" s="70">
        <v>24</v>
      </c>
      <c r="K84" s="70" t="s">
        <v>24</v>
      </c>
      <c r="M84">
        <v>2019</v>
      </c>
      <c r="N84" s="70">
        <v>1</v>
      </c>
      <c r="O84" s="70">
        <v>25</v>
      </c>
      <c r="P84" s="70">
        <v>29</v>
      </c>
      <c r="Q84" s="70">
        <v>9</v>
      </c>
      <c r="R84" s="70">
        <v>17</v>
      </c>
      <c r="S84" s="70">
        <v>22</v>
      </c>
      <c r="T84" s="70">
        <v>3</v>
      </c>
      <c r="U84" s="70">
        <v>0</v>
      </c>
      <c r="V84" s="70">
        <v>0</v>
      </c>
      <c r="W84" s="70">
        <v>106</v>
      </c>
    </row>
    <row r="85" spans="1:23" x14ac:dyDescent="0.25">
      <c r="A85" t="s">
        <v>1</v>
      </c>
      <c r="B85" s="70">
        <v>0</v>
      </c>
      <c r="C85" s="70">
        <v>0</v>
      </c>
      <c r="D85" s="70">
        <v>0</v>
      </c>
      <c r="E85" s="70">
        <v>1</v>
      </c>
      <c r="F85" s="70">
        <v>18</v>
      </c>
      <c r="G85" s="70">
        <v>21</v>
      </c>
      <c r="H85" s="70">
        <v>64</v>
      </c>
      <c r="I85" s="70">
        <v>43</v>
      </c>
      <c r="J85" s="70">
        <v>50</v>
      </c>
      <c r="K85" s="70">
        <v>197</v>
      </c>
      <c r="M85">
        <v>2020</v>
      </c>
      <c r="N85" s="70">
        <v>0</v>
      </c>
      <c r="O85" s="70">
        <v>0</v>
      </c>
      <c r="P85" s="70">
        <v>17</v>
      </c>
      <c r="Q85" s="70">
        <v>7</v>
      </c>
      <c r="R85" s="70">
        <v>10</v>
      </c>
      <c r="S85" s="70">
        <v>48</v>
      </c>
      <c r="T85" s="70">
        <v>0</v>
      </c>
      <c r="U85" s="70">
        <v>0</v>
      </c>
      <c r="V85" s="70">
        <v>0</v>
      </c>
      <c r="W85" s="70">
        <v>82</v>
      </c>
    </row>
    <row r="86" spans="1:23" x14ac:dyDescent="0.25">
      <c r="A86" t="s">
        <v>49</v>
      </c>
      <c r="B86" s="70">
        <v>0</v>
      </c>
      <c r="C86" s="70">
        <v>0</v>
      </c>
      <c r="D86" s="70">
        <v>0</v>
      </c>
      <c r="E86" s="70">
        <v>0</v>
      </c>
      <c r="F86" s="70">
        <v>0</v>
      </c>
      <c r="G86" s="70">
        <v>0</v>
      </c>
      <c r="H86" s="70">
        <v>0</v>
      </c>
      <c r="I86" s="70">
        <v>0</v>
      </c>
      <c r="J86" s="70">
        <v>0</v>
      </c>
      <c r="K86" s="70">
        <v>0</v>
      </c>
      <c r="M86">
        <v>2021</v>
      </c>
      <c r="N86" s="70">
        <v>0</v>
      </c>
      <c r="O86" s="70">
        <v>12</v>
      </c>
      <c r="P86" s="70">
        <v>13</v>
      </c>
      <c r="Q86" s="70">
        <v>68</v>
      </c>
      <c r="R86" s="70">
        <v>32</v>
      </c>
      <c r="S86" s="70">
        <v>2</v>
      </c>
      <c r="T86" s="70">
        <v>5</v>
      </c>
      <c r="U86" s="70">
        <v>0</v>
      </c>
      <c r="V86" s="70">
        <v>0</v>
      </c>
      <c r="W86" s="70">
        <v>132</v>
      </c>
    </row>
    <row r="87" spans="1:23" x14ac:dyDescent="0.25">
      <c r="A87" t="s">
        <v>45</v>
      </c>
      <c r="B87" s="70">
        <v>0</v>
      </c>
      <c r="C87" s="70">
        <v>0</v>
      </c>
      <c r="D87" s="70">
        <v>0</v>
      </c>
      <c r="E87" s="70">
        <v>0</v>
      </c>
      <c r="F87" s="70">
        <v>0</v>
      </c>
      <c r="G87" s="70">
        <v>0</v>
      </c>
      <c r="H87" s="70">
        <v>1</v>
      </c>
      <c r="I87" s="70">
        <v>0</v>
      </c>
      <c r="J87" s="70">
        <v>0</v>
      </c>
      <c r="K87" s="70">
        <v>1</v>
      </c>
      <c r="M87">
        <v>2022</v>
      </c>
      <c r="N87" s="70">
        <v>0</v>
      </c>
      <c r="O87" s="70">
        <v>0</v>
      </c>
      <c r="P87" s="70">
        <v>0</v>
      </c>
      <c r="Q87" s="70">
        <v>11</v>
      </c>
      <c r="R87" s="70">
        <v>28</v>
      </c>
      <c r="S87" s="70">
        <v>11</v>
      </c>
      <c r="T87" s="70">
        <v>10</v>
      </c>
      <c r="U87" s="70">
        <v>0</v>
      </c>
      <c r="V87" s="70">
        <v>1</v>
      </c>
      <c r="W87" s="70">
        <v>61</v>
      </c>
    </row>
    <row r="88" spans="1:23" x14ac:dyDescent="0.25">
      <c r="A88" t="s">
        <v>41</v>
      </c>
      <c r="B88" s="70">
        <v>0</v>
      </c>
      <c r="C88" s="70">
        <v>0</v>
      </c>
      <c r="D88" s="70">
        <v>0</v>
      </c>
      <c r="E88" s="70">
        <v>0</v>
      </c>
      <c r="F88" s="70">
        <v>2</v>
      </c>
      <c r="G88" s="70">
        <v>3</v>
      </c>
      <c r="H88" s="70">
        <v>0</v>
      </c>
      <c r="I88" s="70">
        <v>0</v>
      </c>
      <c r="J88" s="70">
        <v>0</v>
      </c>
      <c r="K88" s="70">
        <v>5</v>
      </c>
      <c r="M88" s="255">
        <v>2023</v>
      </c>
      <c r="N88" s="70">
        <v>0</v>
      </c>
      <c r="O88" s="70">
        <v>0</v>
      </c>
      <c r="P88" s="70">
        <v>66</v>
      </c>
      <c r="Q88" s="70">
        <v>27</v>
      </c>
      <c r="R88" s="70">
        <v>240</v>
      </c>
      <c r="S88" s="70">
        <v>11</v>
      </c>
      <c r="T88" s="70">
        <v>6</v>
      </c>
      <c r="U88" s="70">
        <v>3</v>
      </c>
      <c r="V88" s="70">
        <v>1</v>
      </c>
      <c r="W88" s="70">
        <v>354</v>
      </c>
    </row>
    <row r="89" spans="1:23" x14ac:dyDescent="0.25">
      <c r="A89" t="s">
        <v>2</v>
      </c>
      <c r="B89" s="70">
        <v>0</v>
      </c>
      <c r="C89" s="70">
        <v>38</v>
      </c>
      <c r="D89" s="70">
        <v>11</v>
      </c>
      <c r="E89" s="70">
        <v>35</v>
      </c>
      <c r="F89" s="70">
        <v>127</v>
      </c>
      <c r="G89" s="70">
        <v>60</v>
      </c>
      <c r="H89" s="70">
        <v>9</v>
      </c>
      <c r="I89" s="70">
        <v>0</v>
      </c>
      <c r="J89" s="70">
        <v>2</v>
      </c>
      <c r="K89" s="70">
        <v>282</v>
      </c>
      <c r="M89" s="255">
        <v>2024</v>
      </c>
      <c r="N89" s="70">
        <v>0</v>
      </c>
      <c r="O89" s="70">
        <v>6</v>
      </c>
      <c r="P89" s="70">
        <v>0</v>
      </c>
      <c r="Q89" s="70">
        <v>12</v>
      </c>
      <c r="R89" s="70">
        <v>71</v>
      </c>
      <c r="S89" s="70">
        <v>38</v>
      </c>
      <c r="T89" s="70">
        <v>18</v>
      </c>
      <c r="U89" s="70">
        <v>0</v>
      </c>
      <c r="V89" s="70">
        <v>0</v>
      </c>
      <c r="W89" s="11">
        <v>145</v>
      </c>
    </row>
    <row r="90" spans="1:23" x14ac:dyDescent="0.25">
      <c r="A90" t="s">
        <v>43</v>
      </c>
      <c r="B90" s="70">
        <v>2</v>
      </c>
      <c r="C90" s="70">
        <v>2</v>
      </c>
      <c r="D90" s="70">
        <v>0</v>
      </c>
      <c r="E90" s="70">
        <v>0</v>
      </c>
      <c r="F90" s="70">
        <v>0</v>
      </c>
      <c r="G90" s="70">
        <v>2</v>
      </c>
      <c r="H90" s="70">
        <v>3</v>
      </c>
      <c r="I90" s="70">
        <v>2</v>
      </c>
      <c r="J90" s="70">
        <v>2</v>
      </c>
      <c r="K90" s="70">
        <v>13</v>
      </c>
      <c r="M90" s="255">
        <v>2025</v>
      </c>
      <c r="N90" s="70">
        <v>0</v>
      </c>
      <c r="O90" s="70">
        <v>2</v>
      </c>
      <c r="P90" s="70">
        <v>14</v>
      </c>
      <c r="Q90" s="70">
        <v>16</v>
      </c>
      <c r="R90" s="70">
        <v>48</v>
      </c>
      <c r="S90" s="70">
        <v>25</v>
      </c>
      <c r="T90" s="70">
        <v>1</v>
      </c>
      <c r="U90" s="70">
        <v>3</v>
      </c>
      <c r="V90" s="70">
        <v>5</v>
      </c>
      <c r="W90" s="70">
        <v>114</v>
      </c>
    </row>
    <row r="91" spans="1:23" x14ac:dyDescent="0.25">
      <c r="A91" t="s">
        <v>3</v>
      </c>
      <c r="B91" s="70">
        <v>6</v>
      </c>
      <c r="C91" s="70">
        <v>0</v>
      </c>
      <c r="D91" s="70">
        <v>12</v>
      </c>
      <c r="E91" s="70">
        <v>10</v>
      </c>
      <c r="F91" s="70">
        <v>11</v>
      </c>
      <c r="G91" s="70">
        <v>12</v>
      </c>
      <c r="H91" s="70">
        <v>3</v>
      </c>
      <c r="I91" s="70">
        <v>2</v>
      </c>
      <c r="J91" s="70">
        <v>3</v>
      </c>
      <c r="K91" s="70">
        <v>59</v>
      </c>
      <c r="M91" s="9" t="s">
        <v>24</v>
      </c>
      <c r="N91" s="70">
        <f>SUM(N74:N90)</f>
        <v>13</v>
      </c>
      <c r="O91" s="70">
        <f t="shared" ref="O91:W91" si="6">SUM(O74:O90)</f>
        <v>126</v>
      </c>
      <c r="P91" s="70">
        <f t="shared" si="6"/>
        <v>360</v>
      </c>
      <c r="Q91" s="70">
        <f t="shared" si="6"/>
        <v>675</v>
      </c>
      <c r="R91" s="70">
        <f t="shared" si="6"/>
        <v>1156</v>
      </c>
      <c r="S91" s="70">
        <f t="shared" si="6"/>
        <v>464</v>
      </c>
      <c r="T91" s="70">
        <f t="shared" si="6"/>
        <v>121</v>
      </c>
      <c r="U91" s="70">
        <f t="shared" si="6"/>
        <v>48</v>
      </c>
      <c r="V91" s="70">
        <f t="shared" si="6"/>
        <v>28</v>
      </c>
      <c r="W91" s="70">
        <f t="shared" si="6"/>
        <v>2991</v>
      </c>
    </row>
    <row r="92" spans="1:23" x14ac:dyDescent="0.25">
      <c r="A92" t="s">
        <v>4</v>
      </c>
      <c r="B92" s="70">
        <v>0</v>
      </c>
      <c r="C92" s="70">
        <v>0</v>
      </c>
      <c r="D92" s="70">
        <v>0</v>
      </c>
      <c r="E92" s="70">
        <v>1</v>
      </c>
      <c r="F92" s="70">
        <v>1</v>
      </c>
      <c r="G92" s="70">
        <v>1</v>
      </c>
      <c r="H92" s="70">
        <v>0</v>
      </c>
      <c r="I92" s="70">
        <v>0</v>
      </c>
      <c r="J92" s="70">
        <v>0</v>
      </c>
      <c r="K92" s="70">
        <v>3</v>
      </c>
      <c r="M92" s="9" t="s">
        <v>61</v>
      </c>
      <c r="N92" s="151">
        <f>N91/17</f>
        <v>0.76470588235294112</v>
      </c>
      <c r="O92" s="70">
        <f t="shared" ref="O92:W92" si="7">O91/17</f>
        <v>7.4117647058823533</v>
      </c>
      <c r="P92" s="70">
        <f t="shared" si="7"/>
        <v>21.176470588235293</v>
      </c>
      <c r="Q92" s="70">
        <f t="shared" si="7"/>
        <v>39.705882352941174</v>
      </c>
      <c r="R92" s="70">
        <f t="shared" si="7"/>
        <v>68</v>
      </c>
      <c r="S92" s="70">
        <f t="shared" si="7"/>
        <v>27.294117647058822</v>
      </c>
      <c r="T92" s="70">
        <f t="shared" si="7"/>
        <v>7.117647058823529</v>
      </c>
      <c r="U92" s="70">
        <f t="shared" si="7"/>
        <v>2.8235294117647061</v>
      </c>
      <c r="V92" s="70">
        <f t="shared" si="7"/>
        <v>1.6470588235294117</v>
      </c>
      <c r="W92" s="70">
        <f t="shared" si="7"/>
        <v>175.94117647058823</v>
      </c>
    </row>
    <row r="93" spans="1:23" x14ac:dyDescent="0.25">
      <c r="A93" t="s">
        <v>48</v>
      </c>
      <c r="B93" s="70">
        <v>0</v>
      </c>
      <c r="C93" s="70">
        <v>0</v>
      </c>
      <c r="D93" s="70">
        <v>0</v>
      </c>
      <c r="E93" s="70">
        <v>0</v>
      </c>
      <c r="F93" s="70">
        <v>0</v>
      </c>
      <c r="G93" s="70">
        <v>0</v>
      </c>
      <c r="H93" s="70">
        <v>0</v>
      </c>
      <c r="I93" s="70">
        <v>0</v>
      </c>
      <c r="J93" s="70">
        <v>0</v>
      </c>
      <c r="K93" s="70">
        <v>0</v>
      </c>
    </row>
    <row r="94" spans="1:23" x14ac:dyDescent="0.25">
      <c r="A94" t="s">
        <v>6</v>
      </c>
      <c r="B94" s="70">
        <v>0</v>
      </c>
      <c r="C94" s="70">
        <v>0</v>
      </c>
      <c r="D94" s="70">
        <v>0</v>
      </c>
      <c r="E94" s="70">
        <v>0</v>
      </c>
      <c r="F94" s="70">
        <v>0</v>
      </c>
      <c r="G94" s="70">
        <v>0</v>
      </c>
      <c r="H94" s="70">
        <v>0</v>
      </c>
      <c r="I94" s="70">
        <v>0</v>
      </c>
      <c r="J94" s="70">
        <v>0</v>
      </c>
      <c r="K94" s="70">
        <v>0</v>
      </c>
      <c r="M94" t="s">
        <v>227</v>
      </c>
      <c r="N94" s="222" t="s">
        <v>217</v>
      </c>
      <c r="O94" s="222" t="s">
        <v>218</v>
      </c>
      <c r="P94" s="222" t="s">
        <v>219</v>
      </c>
      <c r="Q94" s="222" t="s">
        <v>220</v>
      </c>
      <c r="R94" s="222" t="s">
        <v>221</v>
      </c>
      <c r="S94" s="222" t="s">
        <v>222</v>
      </c>
      <c r="T94" s="222" t="s">
        <v>223</v>
      </c>
      <c r="U94" s="222" t="s">
        <v>224</v>
      </c>
      <c r="V94" s="222" t="s">
        <v>225</v>
      </c>
      <c r="W94" s="70" t="s">
        <v>24</v>
      </c>
    </row>
    <row r="95" spans="1:23" x14ac:dyDescent="0.25">
      <c r="A95" t="s">
        <v>7</v>
      </c>
      <c r="B95" s="70">
        <v>0</v>
      </c>
      <c r="C95" s="70">
        <v>0</v>
      </c>
      <c r="D95" s="70">
        <v>0</v>
      </c>
      <c r="E95" s="70">
        <v>0</v>
      </c>
      <c r="F95" s="70">
        <v>0</v>
      </c>
      <c r="G95" s="70">
        <v>2</v>
      </c>
      <c r="H95" s="70">
        <v>10</v>
      </c>
      <c r="I95" s="70">
        <v>4</v>
      </c>
      <c r="J95" s="70">
        <v>11</v>
      </c>
      <c r="K95" s="70">
        <v>27</v>
      </c>
      <c r="M95" s="9" t="s">
        <v>228</v>
      </c>
      <c r="N95" s="151">
        <v>0</v>
      </c>
      <c r="O95" s="151">
        <v>0</v>
      </c>
      <c r="P95" s="151">
        <v>0.58823529411764708</v>
      </c>
      <c r="Q95" s="151">
        <v>5</v>
      </c>
      <c r="R95" s="151">
        <v>15.588235294117647</v>
      </c>
      <c r="S95" s="151">
        <v>47.411764705882355</v>
      </c>
      <c r="T95" s="151">
        <v>62.470588235294116</v>
      </c>
      <c r="U95" s="151">
        <v>39.647058823529413</v>
      </c>
      <c r="V95" s="151">
        <v>35.941176470588232</v>
      </c>
      <c r="W95" s="70">
        <v>206.64705882352942</v>
      </c>
    </row>
    <row r="96" spans="1:23" x14ac:dyDescent="0.25">
      <c r="A96" t="s">
        <v>50</v>
      </c>
      <c r="B96" s="70">
        <v>0</v>
      </c>
      <c r="C96" s="70">
        <v>0</v>
      </c>
      <c r="D96" s="70">
        <v>0</v>
      </c>
      <c r="E96" s="70">
        <v>0</v>
      </c>
      <c r="F96" s="70">
        <v>0</v>
      </c>
      <c r="G96" s="70">
        <v>0</v>
      </c>
      <c r="H96" s="70">
        <v>0</v>
      </c>
      <c r="I96" s="70">
        <v>0</v>
      </c>
      <c r="J96" s="70">
        <v>0</v>
      </c>
      <c r="K96" s="70">
        <v>0</v>
      </c>
      <c r="M96" s="9" t="s">
        <v>229</v>
      </c>
      <c r="N96" s="151">
        <v>0.11764705882352941</v>
      </c>
      <c r="O96" s="151">
        <v>0.47058823529411764</v>
      </c>
      <c r="P96" s="151">
        <v>5.8235294117647056</v>
      </c>
      <c r="Q96" s="151">
        <v>3.1176470588235294</v>
      </c>
      <c r="R96" s="151">
        <v>12.941176470588236</v>
      </c>
      <c r="S96" s="151">
        <v>4.6470588235294121</v>
      </c>
      <c r="T96" s="151">
        <v>3.6470588235294117</v>
      </c>
      <c r="U96" s="151">
        <v>1.4705882352941178</v>
      </c>
      <c r="V96" s="151">
        <v>0.11764705882352941</v>
      </c>
      <c r="W96" s="70">
        <v>30.117647058823529</v>
      </c>
    </row>
    <row r="97" spans="1:23" x14ac:dyDescent="0.25">
      <c r="A97" t="s">
        <v>51</v>
      </c>
      <c r="B97" s="70">
        <v>0</v>
      </c>
      <c r="C97" s="70">
        <v>0</v>
      </c>
      <c r="D97" s="70">
        <v>0</v>
      </c>
      <c r="E97" s="70">
        <v>0</v>
      </c>
      <c r="F97" s="70">
        <v>0</v>
      </c>
      <c r="G97" s="70">
        <v>0</v>
      </c>
      <c r="H97" s="70">
        <v>1</v>
      </c>
      <c r="I97" s="70">
        <v>1</v>
      </c>
      <c r="J97" s="70">
        <v>0</v>
      </c>
      <c r="K97" s="70">
        <v>2</v>
      </c>
      <c r="M97" s="9" t="s">
        <v>230</v>
      </c>
      <c r="N97" s="151">
        <v>0.76470588235294112</v>
      </c>
      <c r="O97" s="151">
        <v>7.4117647058823533</v>
      </c>
      <c r="P97" s="151">
        <v>21.176470588235293</v>
      </c>
      <c r="Q97" s="151">
        <v>39.705882352941174</v>
      </c>
      <c r="R97" s="151">
        <v>68</v>
      </c>
      <c r="S97" s="151">
        <v>27.294117647058822</v>
      </c>
      <c r="T97" s="151">
        <v>7.117647058823529</v>
      </c>
      <c r="U97" s="151">
        <v>2.8235294117647061</v>
      </c>
      <c r="V97" s="151">
        <v>1.6470588235294117</v>
      </c>
      <c r="W97" s="70">
        <v>175.94117647058823</v>
      </c>
    </row>
    <row r="98" spans="1:23" x14ac:dyDescent="0.25">
      <c r="A98" t="s">
        <v>42</v>
      </c>
      <c r="B98" s="70">
        <v>0</v>
      </c>
      <c r="C98" s="70">
        <v>0</v>
      </c>
      <c r="D98" s="70">
        <v>0</v>
      </c>
      <c r="E98" s="70">
        <v>0</v>
      </c>
      <c r="F98" s="70">
        <v>0</v>
      </c>
      <c r="G98" s="70">
        <v>1</v>
      </c>
      <c r="H98" s="70">
        <v>0</v>
      </c>
      <c r="I98" s="70">
        <v>0</v>
      </c>
      <c r="J98" s="70">
        <v>0</v>
      </c>
      <c r="K98" s="70">
        <v>1</v>
      </c>
      <c r="N98" s="151"/>
      <c r="O98" s="151"/>
      <c r="P98" s="151"/>
      <c r="Q98" s="151"/>
      <c r="R98" s="151"/>
      <c r="S98" s="151"/>
      <c r="T98" s="151"/>
      <c r="U98" s="151"/>
      <c r="V98" s="151"/>
      <c r="W98" s="70"/>
    </row>
    <row r="99" spans="1:23" x14ac:dyDescent="0.25">
      <c r="A99" t="s">
        <v>8</v>
      </c>
      <c r="B99" s="70">
        <v>0</v>
      </c>
      <c r="C99" s="70">
        <v>0</v>
      </c>
      <c r="D99" s="70">
        <v>0</v>
      </c>
      <c r="E99" s="70">
        <v>0</v>
      </c>
      <c r="F99" s="70">
        <v>0</v>
      </c>
      <c r="G99" s="70">
        <v>4</v>
      </c>
      <c r="H99" s="70">
        <v>12</v>
      </c>
      <c r="I99" s="70">
        <v>8</v>
      </c>
      <c r="J99" s="70">
        <v>6</v>
      </c>
      <c r="K99" s="70">
        <v>30</v>
      </c>
      <c r="N99" s="70"/>
      <c r="O99" s="70"/>
      <c r="P99" s="70"/>
      <c r="Q99" s="70"/>
      <c r="R99" s="70"/>
      <c r="S99" s="70"/>
      <c r="T99" s="70"/>
      <c r="U99" s="70"/>
      <c r="V99" s="70"/>
      <c r="W99" s="70"/>
    </row>
    <row r="100" spans="1:23" x14ac:dyDescent="0.25">
      <c r="A100" t="s">
        <v>9</v>
      </c>
      <c r="B100" s="70">
        <v>0</v>
      </c>
      <c r="C100" s="70">
        <v>0</v>
      </c>
      <c r="D100" s="70">
        <v>0</v>
      </c>
      <c r="E100" s="70">
        <v>0</v>
      </c>
      <c r="F100" s="70">
        <v>133</v>
      </c>
      <c r="G100" s="70">
        <v>290</v>
      </c>
      <c r="H100" s="70">
        <v>84</v>
      </c>
      <c r="I100" s="70">
        <v>56</v>
      </c>
      <c r="J100" s="70">
        <v>11</v>
      </c>
      <c r="K100" s="70">
        <v>574</v>
      </c>
      <c r="M100" s="62" t="s">
        <v>3</v>
      </c>
      <c r="N100" s="222" t="s">
        <v>217</v>
      </c>
      <c r="O100" s="222" t="s">
        <v>218</v>
      </c>
      <c r="P100" s="222" t="s">
        <v>219</v>
      </c>
      <c r="Q100" s="222" t="s">
        <v>220</v>
      </c>
      <c r="R100" s="222" t="s">
        <v>221</v>
      </c>
      <c r="S100" s="222" t="s">
        <v>222</v>
      </c>
      <c r="T100" s="222" t="s">
        <v>223</v>
      </c>
      <c r="U100" s="222" t="s">
        <v>224</v>
      </c>
      <c r="V100" s="222" t="s">
        <v>225</v>
      </c>
      <c r="W100" s="70" t="s">
        <v>24</v>
      </c>
    </row>
    <row r="101" spans="1:23" x14ac:dyDescent="0.25">
      <c r="A101" t="s">
        <v>44</v>
      </c>
      <c r="B101" s="70">
        <v>0</v>
      </c>
      <c r="C101" s="70">
        <v>0</v>
      </c>
      <c r="D101" s="70">
        <v>0</v>
      </c>
      <c r="E101" s="70">
        <v>0</v>
      </c>
      <c r="F101" s="70">
        <v>0</v>
      </c>
      <c r="G101" s="70">
        <v>0</v>
      </c>
      <c r="H101" s="70">
        <v>1</v>
      </c>
      <c r="I101" s="70">
        <v>0</v>
      </c>
      <c r="J101" s="70">
        <v>0</v>
      </c>
      <c r="K101" s="70">
        <v>1</v>
      </c>
      <c r="M101">
        <v>2009</v>
      </c>
      <c r="N101" s="70">
        <v>5</v>
      </c>
      <c r="O101" s="70">
        <v>0</v>
      </c>
      <c r="P101" s="70">
        <v>1</v>
      </c>
      <c r="Q101" s="70">
        <v>4</v>
      </c>
      <c r="R101" s="70">
        <v>2</v>
      </c>
      <c r="S101" s="70">
        <v>5</v>
      </c>
      <c r="T101" s="70">
        <v>5</v>
      </c>
      <c r="U101" s="70">
        <v>1</v>
      </c>
      <c r="V101" s="70">
        <v>1</v>
      </c>
      <c r="W101" s="70">
        <v>24</v>
      </c>
    </row>
    <row r="102" spans="1:23" x14ac:dyDescent="0.25">
      <c r="A102" t="s">
        <v>10</v>
      </c>
      <c r="B102" s="70">
        <v>0</v>
      </c>
      <c r="C102" s="70">
        <v>0</v>
      </c>
      <c r="D102" s="70">
        <v>0</v>
      </c>
      <c r="E102" s="70">
        <v>0</v>
      </c>
      <c r="F102" s="70">
        <v>1</v>
      </c>
      <c r="G102" s="70">
        <v>7</v>
      </c>
      <c r="H102" s="70">
        <v>113</v>
      </c>
      <c r="I102" s="70">
        <v>0</v>
      </c>
      <c r="J102" s="70">
        <v>0</v>
      </c>
      <c r="K102" s="70">
        <v>121</v>
      </c>
      <c r="M102">
        <v>2010</v>
      </c>
      <c r="N102" s="70">
        <v>0</v>
      </c>
      <c r="O102" s="70">
        <v>4</v>
      </c>
      <c r="P102" s="70">
        <v>3</v>
      </c>
      <c r="Q102" s="70">
        <v>14</v>
      </c>
      <c r="R102" s="70">
        <v>5</v>
      </c>
      <c r="S102" s="70">
        <v>1</v>
      </c>
      <c r="T102" s="70">
        <v>3</v>
      </c>
      <c r="U102" s="70">
        <v>4</v>
      </c>
      <c r="V102" s="70">
        <v>2</v>
      </c>
      <c r="W102" s="70">
        <v>36</v>
      </c>
    </row>
    <row r="103" spans="1:23" x14ac:dyDescent="0.25">
      <c r="A103" t="s">
        <v>11</v>
      </c>
      <c r="B103" s="70">
        <v>0</v>
      </c>
      <c r="C103" s="70">
        <v>0</v>
      </c>
      <c r="D103" s="70">
        <v>0</v>
      </c>
      <c r="E103" s="70">
        <v>0</v>
      </c>
      <c r="F103" s="70">
        <v>84</v>
      </c>
      <c r="G103" s="70">
        <v>2125</v>
      </c>
      <c r="H103" s="70">
        <v>1850</v>
      </c>
      <c r="I103" s="70">
        <v>39</v>
      </c>
      <c r="J103" s="70">
        <v>2</v>
      </c>
      <c r="K103" s="70">
        <v>4100</v>
      </c>
      <c r="M103">
        <v>2011</v>
      </c>
      <c r="N103" s="70">
        <v>6</v>
      </c>
      <c r="O103" s="70">
        <v>0</v>
      </c>
      <c r="P103" s="70">
        <v>12</v>
      </c>
      <c r="Q103" s="70">
        <v>10</v>
      </c>
      <c r="R103" s="70">
        <v>11</v>
      </c>
      <c r="S103" s="70">
        <v>12</v>
      </c>
      <c r="T103" s="70">
        <v>3</v>
      </c>
      <c r="U103" s="70">
        <v>2</v>
      </c>
      <c r="V103" s="70">
        <v>3</v>
      </c>
      <c r="W103" s="70">
        <v>59</v>
      </c>
    </row>
    <row r="104" spans="1:23" x14ac:dyDescent="0.25">
      <c r="A104" t="s">
        <v>12</v>
      </c>
      <c r="B104" s="70">
        <v>0</v>
      </c>
      <c r="C104" s="70">
        <v>0</v>
      </c>
      <c r="D104" s="70">
        <v>0</v>
      </c>
      <c r="E104" s="70">
        <v>13</v>
      </c>
      <c r="F104" s="70">
        <v>47</v>
      </c>
      <c r="G104" s="70">
        <v>105</v>
      </c>
      <c r="H104" s="70">
        <v>38</v>
      </c>
      <c r="I104" s="70">
        <v>15</v>
      </c>
      <c r="J104" s="70">
        <v>1</v>
      </c>
      <c r="K104" s="70">
        <v>219</v>
      </c>
      <c r="M104">
        <v>2012</v>
      </c>
      <c r="N104" s="70">
        <v>0</v>
      </c>
      <c r="O104" s="70">
        <v>3</v>
      </c>
      <c r="P104" s="70">
        <v>27</v>
      </c>
      <c r="Q104" s="70">
        <v>17</v>
      </c>
      <c r="R104" s="70">
        <v>5</v>
      </c>
      <c r="S104" s="70">
        <v>6</v>
      </c>
      <c r="T104" s="70">
        <v>2</v>
      </c>
      <c r="U104" s="70">
        <v>3</v>
      </c>
      <c r="V104" s="70">
        <v>5</v>
      </c>
      <c r="W104" s="70">
        <v>68</v>
      </c>
    </row>
    <row r="105" spans="1:23" x14ac:dyDescent="0.25">
      <c r="A105" t="s">
        <v>32</v>
      </c>
      <c r="B105" s="70">
        <v>0</v>
      </c>
      <c r="C105" s="70">
        <v>0</v>
      </c>
      <c r="D105" s="70">
        <v>0</v>
      </c>
      <c r="E105" s="70">
        <v>0</v>
      </c>
      <c r="F105" s="70">
        <v>0</v>
      </c>
      <c r="G105" s="70">
        <v>2</v>
      </c>
      <c r="H105" s="70">
        <v>1</v>
      </c>
      <c r="I105" s="70">
        <v>0</v>
      </c>
      <c r="J105" s="70">
        <v>0</v>
      </c>
      <c r="K105" s="70">
        <v>3</v>
      </c>
      <c r="M105">
        <v>2013</v>
      </c>
      <c r="N105" s="70">
        <v>1</v>
      </c>
      <c r="O105" s="70">
        <v>11</v>
      </c>
      <c r="P105" s="70">
        <v>24</v>
      </c>
      <c r="Q105" s="70">
        <v>27</v>
      </c>
      <c r="R105" s="70">
        <v>8</v>
      </c>
      <c r="S105" s="70">
        <v>8</v>
      </c>
      <c r="T105" s="70">
        <v>2</v>
      </c>
      <c r="U105" s="70">
        <v>3</v>
      </c>
      <c r="V105" s="70">
        <v>6</v>
      </c>
      <c r="W105" s="70">
        <v>90</v>
      </c>
    </row>
    <row r="106" spans="1:23" x14ac:dyDescent="0.25">
      <c r="A106" t="s">
        <v>18</v>
      </c>
      <c r="B106" s="70">
        <v>0</v>
      </c>
      <c r="C106" s="70">
        <v>0</v>
      </c>
      <c r="D106" s="70">
        <v>0</v>
      </c>
      <c r="E106" s="70">
        <v>0</v>
      </c>
      <c r="F106" s="70">
        <v>79</v>
      </c>
      <c r="G106" s="70">
        <v>315</v>
      </c>
      <c r="H106" s="70">
        <v>2934</v>
      </c>
      <c r="I106" s="70">
        <v>5</v>
      </c>
      <c r="J106" s="70">
        <v>3</v>
      </c>
      <c r="K106" s="70">
        <v>3336</v>
      </c>
      <c r="M106">
        <v>2014</v>
      </c>
      <c r="N106" s="70">
        <v>0</v>
      </c>
      <c r="O106" s="70">
        <v>3</v>
      </c>
      <c r="P106" s="70">
        <v>2</v>
      </c>
      <c r="Q106" s="70">
        <v>6</v>
      </c>
      <c r="R106" s="70">
        <v>0</v>
      </c>
      <c r="S106" s="70">
        <v>4</v>
      </c>
      <c r="T106" s="70">
        <v>0</v>
      </c>
      <c r="U106" s="70">
        <v>7</v>
      </c>
      <c r="V106" s="70">
        <v>2</v>
      </c>
      <c r="W106" s="70">
        <v>24</v>
      </c>
    </row>
    <row r="107" spans="1:23" x14ac:dyDescent="0.25">
      <c r="A107" t="s">
        <v>46</v>
      </c>
      <c r="B107" s="70">
        <v>0</v>
      </c>
      <c r="C107" s="70">
        <v>0</v>
      </c>
      <c r="D107" s="70">
        <v>0</v>
      </c>
      <c r="E107" s="70">
        <v>0</v>
      </c>
      <c r="F107" s="70">
        <v>0</v>
      </c>
      <c r="G107" s="70">
        <v>0</v>
      </c>
      <c r="H107" s="70">
        <v>0</v>
      </c>
      <c r="I107" s="70">
        <v>8</v>
      </c>
      <c r="J107" s="70">
        <v>0</v>
      </c>
      <c r="K107" s="70">
        <v>8</v>
      </c>
      <c r="M107">
        <v>2015</v>
      </c>
      <c r="N107" s="70">
        <v>1</v>
      </c>
      <c r="O107" s="70">
        <v>6</v>
      </c>
      <c r="P107" s="70">
        <v>4</v>
      </c>
      <c r="Q107" s="70">
        <v>3</v>
      </c>
      <c r="R107" s="70">
        <v>12</v>
      </c>
      <c r="S107" s="70">
        <v>4</v>
      </c>
      <c r="T107" s="70">
        <v>4</v>
      </c>
      <c r="U107" s="70">
        <v>3</v>
      </c>
      <c r="V107" s="70">
        <v>2</v>
      </c>
      <c r="W107" s="70">
        <v>39</v>
      </c>
    </row>
    <row r="108" spans="1:23" x14ac:dyDescent="0.25">
      <c r="A108" t="s">
        <v>13</v>
      </c>
      <c r="B108" s="70">
        <v>0</v>
      </c>
      <c r="C108" s="70">
        <v>0</v>
      </c>
      <c r="D108" s="70">
        <v>0</v>
      </c>
      <c r="E108" s="70">
        <v>0</v>
      </c>
      <c r="F108" s="70">
        <v>0</v>
      </c>
      <c r="G108" s="70">
        <v>0</v>
      </c>
      <c r="H108" s="70">
        <v>0</v>
      </c>
      <c r="I108" s="70">
        <v>0</v>
      </c>
      <c r="J108" s="70">
        <v>0</v>
      </c>
      <c r="K108" s="70">
        <v>0</v>
      </c>
      <c r="M108">
        <v>2016</v>
      </c>
      <c r="N108" s="70">
        <v>1</v>
      </c>
      <c r="O108" s="70">
        <v>5</v>
      </c>
      <c r="P108" s="70">
        <v>6</v>
      </c>
      <c r="Q108" s="70">
        <v>13</v>
      </c>
      <c r="R108" s="70">
        <v>5</v>
      </c>
      <c r="S108" s="70">
        <v>11</v>
      </c>
      <c r="T108" s="70">
        <v>0</v>
      </c>
      <c r="U108" s="70">
        <v>2</v>
      </c>
      <c r="V108" s="70">
        <v>1</v>
      </c>
      <c r="W108" s="70">
        <v>44</v>
      </c>
    </row>
    <row r="109" spans="1:23" x14ac:dyDescent="0.25">
      <c r="A109" t="s">
        <v>14</v>
      </c>
      <c r="B109" s="70">
        <v>250</v>
      </c>
      <c r="C109" s="70">
        <v>29</v>
      </c>
      <c r="D109" s="70">
        <v>0</v>
      </c>
      <c r="E109" s="70">
        <v>0</v>
      </c>
      <c r="F109" s="70">
        <v>350</v>
      </c>
      <c r="G109" s="70">
        <v>157</v>
      </c>
      <c r="H109" s="70">
        <v>484</v>
      </c>
      <c r="I109" s="70">
        <v>11</v>
      </c>
      <c r="J109" s="70">
        <v>2</v>
      </c>
      <c r="K109" s="70">
        <v>1283</v>
      </c>
      <c r="M109">
        <v>2017</v>
      </c>
      <c r="N109" s="70">
        <v>7</v>
      </c>
      <c r="O109" s="70">
        <v>24</v>
      </c>
      <c r="P109" s="70">
        <v>5</v>
      </c>
      <c r="Q109" s="70">
        <v>5</v>
      </c>
      <c r="R109" s="70">
        <v>5</v>
      </c>
      <c r="S109" s="70">
        <v>3</v>
      </c>
      <c r="T109" s="70">
        <v>5</v>
      </c>
      <c r="U109" s="70">
        <v>4</v>
      </c>
      <c r="V109" s="70">
        <v>0</v>
      </c>
      <c r="W109" s="70">
        <v>58</v>
      </c>
    </row>
    <row r="110" spans="1:23" x14ac:dyDescent="0.25">
      <c r="A110" t="s">
        <v>40</v>
      </c>
      <c r="B110" s="70">
        <v>251</v>
      </c>
      <c r="C110" s="70">
        <v>230</v>
      </c>
      <c r="D110" s="70">
        <v>0</v>
      </c>
      <c r="E110" s="70">
        <v>0</v>
      </c>
      <c r="F110" s="70">
        <v>1</v>
      </c>
      <c r="G110" s="70">
        <v>0</v>
      </c>
      <c r="H110" s="70">
        <v>0</v>
      </c>
      <c r="I110" s="70">
        <v>0</v>
      </c>
      <c r="J110" s="70">
        <v>0</v>
      </c>
      <c r="K110" s="70">
        <v>482</v>
      </c>
      <c r="M110">
        <v>2018</v>
      </c>
      <c r="N110" s="70">
        <v>3</v>
      </c>
      <c r="O110" s="70">
        <v>7</v>
      </c>
      <c r="P110" s="70">
        <v>0</v>
      </c>
      <c r="Q110" s="70">
        <v>19</v>
      </c>
      <c r="R110" s="70">
        <v>7</v>
      </c>
      <c r="S110" s="70">
        <v>13</v>
      </c>
      <c r="T110" s="70">
        <v>3</v>
      </c>
      <c r="U110" s="70">
        <v>6</v>
      </c>
      <c r="V110" s="70">
        <v>1</v>
      </c>
      <c r="W110" s="70">
        <v>59</v>
      </c>
    </row>
    <row r="111" spans="1:23" x14ac:dyDescent="0.25">
      <c r="A111" t="s">
        <v>52</v>
      </c>
      <c r="B111" s="70">
        <v>0</v>
      </c>
      <c r="C111" s="70">
        <v>0</v>
      </c>
      <c r="D111" s="70">
        <v>0</v>
      </c>
      <c r="E111" s="70">
        <v>0</v>
      </c>
      <c r="F111" s="70">
        <v>0</v>
      </c>
      <c r="G111" s="70">
        <v>0</v>
      </c>
      <c r="H111" s="70">
        <v>0</v>
      </c>
      <c r="I111" s="70">
        <v>0</v>
      </c>
      <c r="J111" s="70">
        <v>0</v>
      </c>
      <c r="K111" s="70">
        <v>0</v>
      </c>
      <c r="M111">
        <v>2019</v>
      </c>
      <c r="N111" s="70">
        <v>0</v>
      </c>
      <c r="O111" s="70">
        <v>15</v>
      </c>
      <c r="P111" s="70">
        <v>49</v>
      </c>
      <c r="Q111" s="70">
        <v>12</v>
      </c>
      <c r="R111" s="70">
        <v>2</v>
      </c>
      <c r="S111" s="70">
        <v>7</v>
      </c>
      <c r="T111" s="70">
        <v>0</v>
      </c>
      <c r="U111" s="70">
        <v>1</v>
      </c>
      <c r="V111" s="70">
        <v>2</v>
      </c>
      <c r="W111" s="70">
        <v>88</v>
      </c>
    </row>
    <row r="112" spans="1:23" x14ac:dyDescent="0.25">
      <c r="A112" t="s">
        <v>53</v>
      </c>
      <c r="B112" s="70">
        <v>0</v>
      </c>
      <c r="C112" s="70">
        <v>0</v>
      </c>
      <c r="D112" s="70">
        <v>0</v>
      </c>
      <c r="E112" s="70">
        <v>0</v>
      </c>
      <c r="F112" s="70">
        <v>0</v>
      </c>
      <c r="G112" s="70">
        <v>0</v>
      </c>
      <c r="H112" s="70">
        <v>2</v>
      </c>
      <c r="I112" s="70">
        <v>0</v>
      </c>
      <c r="J112" s="70">
        <v>0</v>
      </c>
      <c r="K112" s="70">
        <v>2</v>
      </c>
      <c r="M112">
        <v>2020</v>
      </c>
      <c r="N112" s="70">
        <v>0</v>
      </c>
      <c r="O112" s="70">
        <v>1</v>
      </c>
      <c r="P112" s="70">
        <v>8</v>
      </c>
      <c r="Q112" s="70">
        <v>25</v>
      </c>
      <c r="R112" s="70">
        <v>19</v>
      </c>
      <c r="S112" s="70">
        <v>4</v>
      </c>
      <c r="T112" s="70">
        <v>3</v>
      </c>
      <c r="U112" s="70">
        <v>0</v>
      </c>
      <c r="V112" s="70">
        <v>4</v>
      </c>
      <c r="W112" s="70">
        <v>64</v>
      </c>
    </row>
    <row r="113" spans="1:23" x14ac:dyDescent="0.25">
      <c r="A113" t="s">
        <v>15</v>
      </c>
      <c r="B113" s="70">
        <v>0</v>
      </c>
      <c r="C113" s="70">
        <v>0</v>
      </c>
      <c r="D113" s="70">
        <v>0</v>
      </c>
      <c r="E113" s="70">
        <v>0</v>
      </c>
      <c r="F113" s="70">
        <v>22</v>
      </c>
      <c r="G113" s="70">
        <v>1</v>
      </c>
      <c r="H113" s="70">
        <v>0</v>
      </c>
      <c r="I113" s="70">
        <v>10</v>
      </c>
      <c r="J113" s="70">
        <v>0</v>
      </c>
      <c r="K113" s="70">
        <v>33</v>
      </c>
      <c r="M113">
        <v>2021</v>
      </c>
      <c r="N113" s="70">
        <v>3</v>
      </c>
      <c r="O113" s="70">
        <v>17</v>
      </c>
      <c r="P113" s="70">
        <v>28</v>
      </c>
      <c r="Q113" s="70">
        <v>37</v>
      </c>
      <c r="R113" s="70">
        <v>7</v>
      </c>
      <c r="S113" s="70">
        <v>5</v>
      </c>
      <c r="T113" s="70">
        <v>5</v>
      </c>
      <c r="U113" s="70">
        <v>6</v>
      </c>
      <c r="V113" s="70">
        <v>0</v>
      </c>
      <c r="W113" s="70">
        <v>108</v>
      </c>
    </row>
    <row r="114" spans="1:23" x14ac:dyDescent="0.25">
      <c r="A114" t="s">
        <v>54</v>
      </c>
      <c r="B114" s="70">
        <v>0</v>
      </c>
      <c r="C114" s="70">
        <v>0</v>
      </c>
      <c r="D114" s="70">
        <v>0</v>
      </c>
      <c r="E114" s="70">
        <v>0</v>
      </c>
      <c r="F114" s="70">
        <v>0</v>
      </c>
      <c r="G114" s="70">
        <v>12</v>
      </c>
      <c r="H114" s="70">
        <v>2</v>
      </c>
      <c r="I114" s="70">
        <v>0</v>
      </c>
      <c r="J114" s="70">
        <v>1</v>
      </c>
      <c r="K114" s="70">
        <v>15</v>
      </c>
      <c r="M114">
        <v>2022</v>
      </c>
      <c r="N114" s="70">
        <v>0</v>
      </c>
      <c r="O114" s="70">
        <v>6</v>
      </c>
      <c r="P114" s="70">
        <v>23</v>
      </c>
      <c r="Q114" s="70">
        <v>8</v>
      </c>
      <c r="R114" s="70">
        <v>23</v>
      </c>
      <c r="S114" s="70">
        <v>2</v>
      </c>
      <c r="T114" s="70">
        <v>6</v>
      </c>
      <c r="U114" s="70">
        <v>3</v>
      </c>
      <c r="V114" s="70">
        <v>3</v>
      </c>
      <c r="W114" s="70">
        <v>74</v>
      </c>
    </row>
    <row r="115" spans="1:23" x14ac:dyDescent="0.25">
      <c r="A115" t="s">
        <v>47</v>
      </c>
      <c r="B115" s="70">
        <v>0</v>
      </c>
      <c r="C115" s="70">
        <v>0</v>
      </c>
      <c r="D115" s="70">
        <v>0</v>
      </c>
      <c r="E115" s="70">
        <v>0</v>
      </c>
      <c r="F115" s="70">
        <v>30</v>
      </c>
      <c r="G115" s="70">
        <v>2</v>
      </c>
      <c r="H115" s="70">
        <v>10</v>
      </c>
      <c r="I115" s="70">
        <v>0</v>
      </c>
      <c r="J115" s="70">
        <v>15</v>
      </c>
      <c r="K115" s="70">
        <v>57</v>
      </c>
      <c r="M115" s="255">
        <v>2023</v>
      </c>
      <c r="N115" s="70">
        <v>0</v>
      </c>
      <c r="O115" s="70">
        <v>102</v>
      </c>
      <c r="P115" s="70">
        <v>72</v>
      </c>
      <c r="Q115" s="70">
        <v>20</v>
      </c>
      <c r="R115" s="70">
        <v>11</v>
      </c>
      <c r="S115" s="70">
        <v>18</v>
      </c>
      <c r="T115" s="70">
        <v>5</v>
      </c>
      <c r="U115" s="70">
        <v>1</v>
      </c>
      <c r="V115" s="70">
        <v>5</v>
      </c>
      <c r="W115">
        <v>234</v>
      </c>
    </row>
    <row r="116" spans="1:23" x14ac:dyDescent="0.25">
      <c r="A116" t="s">
        <v>16</v>
      </c>
      <c r="B116" s="70">
        <v>0</v>
      </c>
      <c r="C116" s="70">
        <v>0</v>
      </c>
      <c r="D116" s="70">
        <v>0</v>
      </c>
      <c r="E116" s="70">
        <v>0</v>
      </c>
      <c r="F116" s="70">
        <v>0</v>
      </c>
      <c r="G116" s="70">
        <v>1</v>
      </c>
      <c r="H116" s="70">
        <v>0</v>
      </c>
      <c r="I116" s="70">
        <v>0</v>
      </c>
      <c r="J116" s="70">
        <v>0</v>
      </c>
      <c r="K116" s="70">
        <v>1</v>
      </c>
      <c r="M116" s="255">
        <v>2024</v>
      </c>
      <c r="N116" s="70">
        <v>5</v>
      </c>
      <c r="O116" s="70">
        <v>1</v>
      </c>
      <c r="P116" s="70">
        <v>21</v>
      </c>
      <c r="Q116" s="70">
        <v>14</v>
      </c>
      <c r="R116" s="70">
        <v>13</v>
      </c>
      <c r="S116" s="70">
        <v>2</v>
      </c>
      <c r="T116" s="70">
        <v>3</v>
      </c>
      <c r="U116" s="70">
        <v>5</v>
      </c>
      <c r="V116" s="70">
        <v>0</v>
      </c>
      <c r="W116" s="70">
        <v>64</v>
      </c>
    </row>
    <row r="117" spans="1:23" x14ac:dyDescent="0.25">
      <c r="A117" t="s">
        <v>17</v>
      </c>
      <c r="B117" s="70">
        <v>0</v>
      </c>
      <c r="C117" s="70">
        <v>0</v>
      </c>
      <c r="D117" s="70">
        <v>0</v>
      </c>
      <c r="E117" s="70">
        <v>0</v>
      </c>
      <c r="F117" s="70">
        <v>0</v>
      </c>
      <c r="G117" s="70">
        <v>0</v>
      </c>
      <c r="H117" s="70">
        <v>3000</v>
      </c>
      <c r="I117" s="70">
        <v>2001</v>
      </c>
      <c r="J117" s="70">
        <v>151</v>
      </c>
      <c r="K117" s="70">
        <v>5152</v>
      </c>
      <c r="M117" s="255">
        <v>2025</v>
      </c>
      <c r="N117" s="70">
        <v>0</v>
      </c>
      <c r="O117" s="70">
        <v>1</v>
      </c>
      <c r="P117" s="70">
        <v>4</v>
      </c>
      <c r="Q117" s="70">
        <v>41</v>
      </c>
      <c r="R117" s="70">
        <v>9</v>
      </c>
      <c r="S117" s="70">
        <v>12</v>
      </c>
      <c r="T117" s="70">
        <v>7</v>
      </c>
      <c r="U117" s="70">
        <v>12</v>
      </c>
      <c r="V117" s="70">
        <v>5</v>
      </c>
      <c r="W117" s="70">
        <v>91</v>
      </c>
    </row>
    <row r="118" spans="1:23" x14ac:dyDescent="0.25">
      <c r="A118" t="s">
        <v>24</v>
      </c>
      <c r="B118" s="70">
        <v>509</v>
      </c>
      <c r="C118" s="70">
        <v>299</v>
      </c>
      <c r="D118" s="70">
        <v>23</v>
      </c>
      <c r="E118" s="70">
        <v>60</v>
      </c>
      <c r="F118" s="70">
        <v>906</v>
      </c>
      <c r="G118" s="70">
        <v>3123</v>
      </c>
      <c r="H118" s="70">
        <v>8622</v>
      </c>
      <c r="I118" s="70">
        <v>2205</v>
      </c>
      <c r="J118" s="70">
        <v>260</v>
      </c>
      <c r="K118" s="70">
        <v>16007</v>
      </c>
      <c r="M118" s="9" t="s">
        <v>24</v>
      </c>
      <c r="N118" s="70">
        <f>SUM(N101:N117)</f>
        <v>32</v>
      </c>
      <c r="O118" s="70">
        <f t="shared" ref="O118:W118" si="8">SUM(O101:O117)</f>
        <v>206</v>
      </c>
      <c r="P118" s="70">
        <f t="shared" si="8"/>
        <v>289</v>
      </c>
      <c r="Q118" s="70">
        <f t="shared" si="8"/>
        <v>275</v>
      </c>
      <c r="R118" s="70">
        <f t="shared" si="8"/>
        <v>144</v>
      </c>
      <c r="S118" s="70">
        <f t="shared" si="8"/>
        <v>117</v>
      </c>
      <c r="T118" s="70">
        <f t="shared" si="8"/>
        <v>56</v>
      </c>
      <c r="U118" s="70">
        <f t="shared" si="8"/>
        <v>63</v>
      </c>
      <c r="V118" s="70">
        <f t="shared" si="8"/>
        <v>42</v>
      </c>
      <c r="W118" s="70">
        <f t="shared" si="8"/>
        <v>1224</v>
      </c>
    </row>
    <row r="119" spans="1:23" x14ac:dyDescent="0.25">
      <c r="B119" s="70"/>
      <c r="C119" s="70"/>
      <c r="D119" s="70"/>
      <c r="E119" s="70"/>
      <c r="F119" s="70"/>
      <c r="G119" s="70"/>
      <c r="H119" s="70"/>
      <c r="I119" s="70"/>
      <c r="J119" s="70"/>
      <c r="K119" s="70"/>
      <c r="M119" s="9" t="s">
        <v>61</v>
      </c>
      <c r="N119" s="151">
        <f>N118/17</f>
        <v>1.8823529411764706</v>
      </c>
      <c r="O119" s="151">
        <f t="shared" ref="O119:W119" si="9">O118/17</f>
        <v>12.117647058823529</v>
      </c>
      <c r="P119" s="151">
        <f t="shared" si="9"/>
        <v>17</v>
      </c>
      <c r="Q119" s="151">
        <f t="shared" si="9"/>
        <v>16.176470588235293</v>
      </c>
      <c r="R119" s="151">
        <f t="shared" si="9"/>
        <v>8.4705882352941178</v>
      </c>
      <c r="S119" s="151">
        <f t="shared" si="9"/>
        <v>6.882352941176471</v>
      </c>
      <c r="T119" s="151">
        <f t="shared" si="9"/>
        <v>3.2941176470588234</v>
      </c>
      <c r="U119" s="151">
        <f t="shared" si="9"/>
        <v>3.7058823529411766</v>
      </c>
      <c r="V119" s="151">
        <f t="shared" si="9"/>
        <v>2.4705882352941178</v>
      </c>
      <c r="W119" s="151">
        <f t="shared" si="9"/>
        <v>72</v>
      </c>
    </row>
    <row r="120" spans="1:23" x14ac:dyDescent="0.25">
      <c r="B120" s="70"/>
      <c r="C120" s="70"/>
      <c r="D120" s="70"/>
      <c r="E120" s="70"/>
      <c r="F120" s="70"/>
      <c r="G120" s="70"/>
      <c r="H120" s="70"/>
      <c r="I120" s="70"/>
      <c r="J120" s="70"/>
      <c r="K120" s="70"/>
      <c r="N120" s="70"/>
      <c r="O120" s="70"/>
      <c r="P120" s="70"/>
      <c r="Q120" s="70"/>
      <c r="R120" s="70"/>
      <c r="S120" s="70"/>
      <c r="T120" s="70"/>
      <c r="U120" s="70"/>
      <c r="V120" s="70"/>
      <c r="W120" s="70"/>
    </row>
    <row r="121" spans="1:23" x14ac:dyDescent="0.25">
      <c r="A121" t="s">
        <v>122</v>
      </c>
      <c r="B121" s="70" t="s">
        <v>20</v>
      </c>
      <c r="C121" s="70"/>
      <c r="D121" s="70"/>
      <c r="E121" s="70"/>
      <c r="F121" s="70" t="s">
        <v>21</v>
      </c>
      <c r="G121" s="70"/>
      <c r="H121" s="70"/>
      <c r="I121" s="70"/>
      <c r="J121" s="70"/>
      <c r="K121" s="70"/>
      <c r="M121" s="62" t="s">
        <v>4</v>
      </c>
      <c r="N121" s="222" t="s">
        <v>217</v>
      </c>
      <c r="O121" s="222" t="s">
        <v>218</v>
      </c>
      <c r="P121" s="222" t="s">
        <v>219</v>
      </c>
      <c r="Q121" s="222" t="s">
        <v>220</v>
      </c>
      <c r="R121" s="222" t="s">
        <v>221</v>
      </c>
      <c r="S121" s="222" t="s">
        <v>222</v>
      </c>
      <c r="T121" s="222" t="s">
        <v>223</v>
      </c>
      <c r="U121" s="222" t="s">
        <v>224</v>
      </c>
      <c r="V121" s="222" t="s">
        <v>225</v>
      </c>
      <c r="W121" s="222" t="s">
        <v>24</v>
      </c>
    </row>
    <row r="122" spans="1:23" x14ac:dyDescent="0.25">
      <c r="A122" t="s">
        <v>19</v>
      </c>
      <c r="B122" s="70">
        <v>14</v>
      </c>
      <c r="C122" s="70">
        <v>19</v>
      </c>
      <c r="D122" s="70">
        <v>24</v>
      </c>
      <c r="E122" s="70">
        <v>29</v>
      </c>
      <c r="F122" s="70">
        <v>4</v>
      </c>
      <c r="G122" s="70">
        <v>9</v>
      </c>
      <c r="H122" s="70">
        <v>14</v>
      </c>
      <c r="I122" s="70">
        <v>19</v>
      </c>
      <c r="J122" s="70">
        <v>24</v>
      </c>
      <c r="K122" s="70" t="s">
        <v>24</v>
      </c>
      <c r="M122">
        <v>2009</v>
      </c>
      <c r="N122" s="70">
        <v>0</v>
      </c>
      <c r="O122" s="70">
        <v>0</v>
      </c>
      <c r="P122" s="70">
        <v>0</v>
      </c>
      <c r="Q122" s="70">
        <v>0</v>
      </c>
      <c r="R122" s="70">
        <v>0</v>
      </c>
      <c r="S122" s="70">
        <v>0</v>
      </c>
      <c r="T122" s="70">
        <v>0</v>
      </c>
      <c r="U122" s="70">
        <v>0</v>
      </c>
      <c r="V122" s="70">
        <v>0</v>
      </c>
      <c r="W122" s="70">
        <v>0</v>
      </c>
    </row>
    <row r="123" spans="1:23" x14ac:dyDescent="0.25">
      <c r="A123" t="s">
        <v>1</v>
      </c>
      <c r="B123" s="70">
        <v>0</v>
      </c>
      <c r="C123" s="70">
        <v>0</v>
      </c>
      <c r="D123" s="70">
        <v>0</v>
      </c>
      <c r="E123" s="70">
        <v>4</v>
      </c>
      <c r="F123" s="70">
        <v>7</v>
      </c>
      <c r="G123" s="70">
        <v>30</v>
      </c>
      <c r="H123" s="70">
        <v>51</v>
      </c>
      <c r="I123" s="70">
        <v>29</v>
      </c>
      <c r="J123" s="70">
        <v>21</v>
      </c>
      <c r="K123" s="70">
        <v>142</v>
      </c>
      <c r="M123">
        <v>2010</v>
      </c>
      <c r="N123" s="70">
        <v>0</v>
      </c>
      <c r="O123" s="70">
        <v>5</v>
      </c>
      <c r="P123" s="70">
        <v>0</v>
      </c>
      <c r="Q123" s="70">
        <v>14</v>
      </c>
      <c r="R123" s="70">
        <v>4</v>
      </c>
      <c r="S123" s="70">
        <v>2</v>
      </c>
      <c r="T123" s="70">
        <v>0</v>
      </c>
      <c r="U123" s="70">
        <v>1</v>
      </c>
      <c r="V123" s="70">
        <v>0</v>
      </c>
      <c r="W123" s="70">
        <v>26</v>
      </c>
    </row>
    <row r="124" spans="1:23" x14ac:dyDescent="0.25">
      <c r="A124" t="s">
        <v>49</v>
      </c>
      <c r="B124" s="70">
        <v>0</v>
      </c>
      <c r="C124" s="70">
        <v>0</v>
      </c>
      <c r="D124" s="70">
        <v>0</v>
      </c>
      <c r="E124" s="70">
        <v>0</v>
      </c>
      <c r="F124" s="70">
        <v>0</v>
      </c>
      <c r="G124" s="70">
        <v>0</v>
      </c>
      <c r="H124" s="70">
        <v>0</v>
      </c>
      <c r="I124" s="70">
        <v>0</v>
      </c>
      <c r="J124" s="70">
        <v>0</v>
      </c>
      <c r="K124" s="70">
        <v>0</v>
      </c>
      <c r="M124">
        <v>2011</v>
      </c>
      <c r="N124" s="70">
        <v>0</v>
      </c>
      <c r="O124" s="70">
        <v>0</v>
      </c>
      <c r="P124" s="70">
        <v>0</v>
      </c>
      <c r="Q124" s="70">
        <v>1</v>
      </c>
      <c r="R124" s="70">
        <v>1</v>
      </c>
      <c r="S124" s="70">
        <v>1</v>
      </c>
      <c r="T124" s="70">
        <v>0</v>
      </c>
      <c r="U124" s="70">
        <v>0</v>
      </c>
      <c r="V124" s="70">
        <v>0</v>
      </c>
      <c r="W124" s="70">
        <v>3</v>
      </c>
    </row>
    <row r="125" spans="1:23" x14ac:dyDescent="0.25">
      <c r="A125" t="s">
        <v>45</v>
      </c>
      <c r="B125" s="70">
        <v>0</v>
      </c>
      <c r="C125" s="70">
        <v>0</v>
      </c>
      <c r="D125" s="70">
        <v>0</v>
      </c>
      <c r="E125" s="70">
        <v>0</v>
      </c>
      <c r="F125" s="70">
        <v>0</v>
      </c>
      <c r="G125" s="70">
        <v>0</v>
      </c>
      <c r="H125" s="70">
        <v>0</v>
      </c>
      <c r="I125" s="70">
        <v>1</v>
      </c>
      <c r="J125" s="70">
        <v>0</v>
      </c>
      <c r="K125" s="70">
        <v>1</v>
      </c>
      <c r="M125">
        <v>2012</v>
      </c>
      <c r="N125" s="70">
        <v>0</v>
      </c>
      <c r="O125" s="70">
        <v>12</v>
      </c>
      <c r="P125" s="70">
        <v>1</v>
      </c>
      <c r="Q125" s="70">
        <v>2</v>
      </c>
      <c r="R125" s="70">
        <v>0</v>
      </c>
      <c r="S125" s="70">
        <v>0</v>
      </c>
      <c r="T125" s="70">
        <v>0</v>
      </c>
      <c r="U125" s="70">
        <v>0</v>
      </c>
      <c r="V125" s="70">
        <v>0</v>
      </c>
      <c r="W125" s="70">
        <v>15</v>
      </c>
    </row>
    <row r="126" spans="1:23" x14ac:dyDescent="0.25">
      <c r="A126" t="s">
        <v>41</v>
      </c>
      <c r="B126" s="70">
        <v>0</v>
      </c>
      <c r="C126" s="70">
        <v>2</v>
      </c>
      <c r="D126" s="70">
        <v>3</v>
      </c>
      <c r="E126" s="70">
        <v>9</v>
      </c>
      <c r="F126" s="70">
        <v>75</v>
      </c>
      <c r="G126" s="70">
        <v>1</v>
      </c>
      <c r="H126" s="70">
        <v>4</v>
      </c>
      <c r="I126" s="70">
        <v>0</v>
      </c>
      <c r="J126" s="70">
        <v>1</v>
      </c>
      <c r="K126" s="70">
        <v>95</v>
      </c>
      <c r="M126">
        <v>2013</v>
      </c>
      <c r="N126" s="70">
        <v>0</v>
      </c>
      <c r="O126" s="70">
        <v>0</v>
      </c>
      <c r="P126" s="70">
        <v>0</v>
      </c>
      <c r="Q126" s="70">
        <v>2</v>
      </c>
      <c r="R126" s="70">
        <v>1</v>
      </c>
      <c r="S126" s="70">
        <v>1</v>
      </c>
      <c r="T126" s="70">
        <v>2</v>
      </c>
      <c r="U126" s="70">
        <v>3</v>
      </c>
      <c r="V126" s="70">
        <v>0</v>
      </c>
      <c r="W126" s="70">
        <v>9</v>
      </c>
    </row>
    <row r="127" spans="1:23" x14ac:dyDescent="0.25">
      <c r="A127" t="s">
        <v>2</v>
      </c>
      <c r="B127" s="70">
        <v>0</v>
      </c>
      <c r="C127" s="70">
        <v>0</v>
      </c>
      <c r="D127" s="70">
        <v>66</v>
      </c>
      <c r="E127" s="70">
        <v>27</v>
      </c>
      <c r="F127" s="70">
        <v>240</v>
      </c>
      <c r="G127" s="70">
        <v>11</v>
      </c>
      <c r="H127" s="70">
        <v>6</v>
      </c>
      <c r="I127" s="70">
        <v>3</v>
      </c>
      <c r="J127" s="70">
        <v>1</v>
      </c>
      <c r="K127" s="70">
        <v>354</v>
      </c>
      <c r="M127">
        <v>2014</v>
      </c>
      <c r="N127" s="70">
        <v>0</v>
      </c>
      <c r="O127" s="70">
        <v>0</v>
      </c>
      <c r="P127" s="70">
        <v>0</v>
      </c>
      <c r="Q127" s="70">
        <v>0</v>
      </c>
      <c r="R127" s="70">
        <v>0</v>
      </c>
      <c r="S127" s="70">
        <v>0</v>
      </c>
      <c r="T127" s="70">
        <v>4</v>
      </c>
      <c r="U127" s="70">
        <v>0</v>
      </c>
      <c r="V127" s="70">
        <v>0</v>
      </c>
      <c r="W127" s="70">
        <v>4</v>
      </c>
    </row>
    <row r="128" spans="1:23" x14ac:dyDescent="0.25">
      <c r="A128" t="s">
        <v>43</v>
      </c>
      <c r="B128" s="70">
        <v>0</v>
      </c>
      <c r="C128" s="70">
        <v>0</v>
      </c>
      <c r="D128" s="70">
        <v>0</v>
      </c>
      <c r="E128" s="70">
        <v>0</v>
      </c>
      <c r="F128" s="70">
        <v>4</v>
      </c>
      <c r="G128" s="70">
        <v>2</v>
      </c>
      <c r="H128" s="70">
        <v>1</v>
      </c>
      <c r="I128" s="70">
        <v>1</v>
      </c>
      <c r="J128" s="70">
        <v>0</v>
      </c>
      <c r="K128" s="70">
        <v>8</v>
      </c>
      <c r="M128">
        <v>2015</v>
      </c>
      <c r="N128" s="70">
        <v>0</v>
      </c>
      <c r="O128" s="70">
        <v>1</v>
      </c>
      <c r="P128" s="70">
        <v>0</v>
      </c>
      <c r="Q128" s="70">
        <v>3</v>
      </c>
      <c r="R128" s="70">
        <v>1</v>
      </c>
      <c r="S128" s="70">
        <v>4</v>
      </c>
      <c r="T128" s="70">
        <v>1</v>
      </c>
      <c r="U128" s="70">
        <v>1</v>
      </c>
      <c r="V128" s="70">
        <v>0</v>
      </c>
      <c r="W128" s="70">
        <v>11</v>
      </c>
    </row>
    <row r="129" spans="1:23" x14ac:dyDescent="0.25">
      <c r="A129" t="s">
        <v>3</v>
      </c>
      <c r="B129" s="70">
        <v>0</v>
      </c>
      <c r="C129" s="70">
        <v>3</v>
      </c>
      <c r="D129" s="70">
        <v>27</v>
      </c>
      <c r="E129" s="70">
        <v>17</v>
      </c>
      <c r="F129" s="70">
        <v>5</v>
      </c>
      <c r="G129" s="70">
        <v>6</v>
      </c>
      <c r="H129" s="70">
        <v>2</v>
      </c>
      <c r="I129" s="70">
        <v>3</v>
      </c>
      <c r="J129" s="70">
        <v>5</v>
      </c>
      <c r="K129" s="70">
        <v>68</v>
      </c>
      <c r="M129">
        <v>2016</v>
      </c>
      <c r="N129" s="70">
        <v>0</v>
      </c>
      <c r="O129" s="70">
        <v>0</v>
      </c>
      <c r="P129" s="70">
        <v>1</v>
      </c>
      <c r="Q129" s="70">
        <v>0</v>
      </c>
      <c r="R129" s="70">
        <v>0</v>
      </c>
      <c r="S129" s="70">
        <v>0</v>
      </c>
      <c r="T129" s="70">
        <v>0</v>
      </c>
      <c r="U129" s="70">
        <v>0</v>
      </c>
      <c r="V129" s="70">
        <v>0</v>
      </c>
      <c r="W129" s="70">
        <v>1</v>
      </c>
    </row>
    <row r="130" spans="1:23" x14ac:dyDescent="0.25">
      <c r="A130" t="s">
        <v>4</v>
      </c>
      <c r="B130" s="70">
        <v>0</v>
      </c>
      <c r="C130" s="70">
        <v>12</v>
      </c>
      <c r="D130" s="70">
        <v>1</v>
      </c>
      <c r="E130" s="70">
        <v>2</v>
      </c>
      <c r="F130" s="70">
        <v>0</v>
      </c>
      <c r="G130" s="70">
        <v>0</v>
      </c>
      <c r="H130" s="70">
        <v>0</v>
      </c>
      <c r="I130" s="70">
        <v>0</v>
      </c>
      <c r="J130" s="70">
        <v>0</v>
      </c>
      <c r="K130" s="70">
        <v>15</v>
      </c>
      <c r="M130">
        <v>2017</v>
      </c>
      <c r="N130" s="70">
        <v>2</v>
      </c>
      <c r="O130" s="70">
        <v>3</v>
      </c>
      <c r="P130" s="70">
        <v>0</v>
      </c>
      <c r="Q130" s="70">
        <v>0</v>
      </c>
      <c r="R130" s="70">
        <v>0</v>
      </c>
      <c r="S130" s="70">
        <v>0</v>
      </c>
      <c r="T130" s="70">
        <v>0</v>
      </c>
      <c r="U130" s="70">
        <v>0</v>
      </c>
      <c r="V130" s="70">
        <v>0</v>
      </c>
      <c r="W130" s="70">
        <v>5</v>
      </c>
    </row>
    <row r="131" spans="1:23" x14ac:dyDescent="0.25">
      <c r="A131" t="s">
        <v>48</v>
      </c>
      <c r="B131" s="70">
        <v>0</v>
      </c>
      <c r="C131" s="70">
        <v>0</v>
      </c>
      <c r="D131" s="70">
        <v>0</v>
      </c>
      <c r="E131" s="70">
        <v>0</v>
      </c>
      <c r="F131" s="70">
        <v>0</v>
      </c>
      <c r="G131" s="70">
        <v>0</v>
      </c>
      <c r="H131" s="70">
        <v>1</v>
      </c>
      <c r="I131" s="70">
        <v>1</v>
      </c>
      <c r="J131" s="70">
        <v>0</v>
      </c>
      <c r="K131" s="70">
        <v>2</v>
      </c>
      <c r="M131">
        <v>2018</v>
      </c>
      <c r="N131" s="70">
        <v>0</v>
      </c>
      <c r="O131" s="70">
        <v>0</v>
      </c>
      <c r="P131" s="70">
        <v>0</v>
      </c>
      <c r="Q131" s="70">
        <v>3</v>
      </c>
      <c r="R131" s="70">
        <v>2</v>
      </c>
      <c r="S131" s="70">
        <v>8</v>
      </c>
      <c r="T131" s="70">
        <v>0</v>
      </c>
      <c r="U131" s="70">
        <v>0</v>
      </c>
      <c r="V131" s="70">
        <v>0</v>
      </c>
      <c r="W131" s="70">
        <v>13</v>
      </c>
    </row>
    <row r="132" spans="1:23" x14ac:dyDescent="0.25">
      <c r="A132" t="s">
        <v>6</v>
      </c>
      <c r="B132" s="70">
        <v>0</v>
      </c>
      <c r="C132" s="70">
        <v>0</v>
      </c>
      <c r="D132" s="70">
        <v>0</v>
      </c>
      <c r="E132" s="70">
        <v>0</v>
      </c>
      <c r="F132" s="70">
        <v>0</v>
      </c>
      <c r="G132" s="70">
        <v>0</v>
      </c>
      <c r="H132" s="70">
        <v>0</v>
      </c>
      <c r="I132" s="70">
        <v>0</v>
      </c>
      <c r="J132" s="70">
        <v>1</v>
      </c>
      <c r="K132" s="70">
        <v>1</v>
      </c>
      <c r="M132">
        <v>2019</v>
      </c>
      <c r="N132" s="70">
        <v>0</v>
      </c>
      <c r="O132" s="70">
        <v>0</v>
      </c>
      <c r="P132" s="70">
        <v>0</v>
      </c>
      <c r="Q132" s="70">
        <v>0</v>
      </c>
      <c r="R132" s="70">
        <v>0</v>
      </c>
      <c r="S132" s="70">
        <v>0</v>
      </c>
      <c r="T132" s="70">
        <v>0</v>
      </c>
      <c r="U132" s="70">
        <v>0</v>
      </c>
      <c r="V132" s="70">
        <v>0</v>
      </c>
      <c r="W132" s="70">
        <v>0</v>
      </c>
    </row>
    <row r="133" spans="1:23" x14ac:dyDescent="0.25">
      <c r="A133" t="s">
        <v>7</v>
      </c>
      <c r="B133" s="70">
        <v>0</v>
      </c>
      <c r="C133" s="70">
        <v>0</v>
      </c>
      <c r="D133" s="70">
        <v>0</v>
      </c>
      <c r="E133" s="70">
        <v>0</v>
      </c>
      <c r="F133" s="70">
        <v>2</v>
      </c>
      <c r="G133" s="70">
        <v>1</v>
      </c>
      <c r="H133" s="70">
        <v>8</v>
      </c>
      <c r="I133" s="70">
        <v>8</v>
      </c>
      <c r="J133" s="70">
        <v>9</v>
      </c>
      <c r="K133" s="70">
        <v>28</v>
      </c>
      <c r="M133">
        <v>2020</v>
      </c>
      <c r="N133" s="70">
        <v>0</v>
      </c>
      <c r="O133" s="70">
        <v>0</v>
      </c>
      <c r="P133" s="70">
        <v>0</v>
      </c>
      <c r="Q133" s="70">
        <v>0</v>
      </c>
      <c r="R133" s="70">
        <v>0</v>
      </c>
      <c r="S133" s="70">
        <v>0</v>
      </c>
      <c r="T133" s="70">
        <v>2</v>
      </c>
      <c r="U133" s="70">
        <v>0</v>
      </c>
      <c r="V133" s="70">
        <v>0</v>
      </c>
      <c r="W133" s="70">
        <v>2</v>
      </c>
    </row>
    <row r="134" spans="1:23" x14ac:dyDescent="0.25">
      <c r="A134" t="s">
        <v>50</v>
      </c>
      <c r="B134" s="70">
        <v>0</v>
      </c>
      <c r="C134" s="70">
        <v>0</v>
      </c>
      <c r="D134" s="70">
        <v>0</v>
      </c>
      <c r="E134" s="70">
        <v>0</v>
      </c>
      <c r="F134" s="70">
        <v>1</v>
      </c>
      <c r="G134" s="70">
        <v>1</v>
      </c>
      <c r="H134" s="70">
        <v>2</v>
      </c>
      <c r="I134" s="70">
        <v>0</v>
      </c>
      <c r="J134" s="70">
        <v>0</v>
      </c>
      <c r="K134" s="70">
        <v>4</v>
      </c>
      <c r="M134">
        <v>2021</v>
      </c>
      <c r="N134" s="70">
        <v>0</v>
      </c>
      <c r="O134" s="70">
        <v>0</v>
      </c>
      <c r="P134" s="70">
        <v>0</v>
      </c>
      <c r="Q134" s="70">
        <v>0</v>
      </c>
      <c r="R134" s="70">
        <v>1</v>
      </c>
      <c r="S134" s="70">
        <v>0</v>
      </c>
      <c r="T134" s="70">
        <v>0</v>
      </c>
      <c r="U134" s="70">
        <v>0</v>
      </c>
      <c r="V134" s="70">
        <v>0</v>
      </c>
      <c r="W134" s="70">
        <v>1</v>
      </c>
    </row>
    <row r="135" spans="1:23" x14ac:dyDescent="0.25">
      <c r="A135" t="s">
        <v>51</v>
      </c>
      <c r="B135" s="70">
        <v>0</v>
      </c>
      <c r="C135" s="70">
        <v>0</v>
      </c>
      <c r="D135" s="70">
        <v>0</v>
      </c>
      <c r="E135" s="70">
        <v>0</v>
      </c>
      <c r="F135" s="70">
        <v>0</v>
      </c>
      <c r="G135" s="70">
        <v>0</v>
      </c>
      <c r="H135" s="70">
        <v>0</v>
      </c>
      <c r="I135" s="70">
        <v>0</v>
      </c>
      <c r="J135" s="70">
        <v>0</v>
      </c>
      <c r="K135" s="70">
        <v>0</v>
      </c>
      <c r="M135">
        <v>2022</v>
      </c>
      <c r="N135" s="70">
        <v>0</v>
      </c>
      <c r="O135" s="70">
        <v>0</v>
      </c>
      <c r="P135" s="70">
        <v>0</v>
      </c>
      <c r="Q135" s="70">
        <v>0</v>
      </c>
      <c r="R135" s="70">
        <v>0</v>
      </c>
      <c r="S135" s="70">
        <v>0</v>
      </c>
      <c r="T135" s="70">
        <v>0</v>
      </c>
      <c r="U135" s="70">
        <v>0</v>
      </c>
      <c r="V135" s="70">
        <v>0</v>
      </c>
      <c r="W135" s="70">
        <v>0</v>
      </c>
    </row>
    <row r="136" spans="1:23" x14ac:dyDescent="0.25">
      <c r="A136" t="s">
        <v>42</v>
      </c>
      <c r="B136" s="70">
        <v>0</v>
      </c>
      <c r="C136" s="70">
        <v>0</v>
      </c>
      <c r="D136" s="70">
        <v>0</v>
      </c>
      <c r="E136" s="70">
        <v>0</v>
      </c>
      <c r="F136" s="70">
        <v>7</v>
      </c>
      <c r="G136" s="70">
        <v>0</v>
      </c>
      <c r="H136" s="70">
        <v>0</v>
      </c>
      <c r="I136" s="70">
        <v>0</v>
      </c>
      <c r="J136" s="70">
        <v>0</v>
      </c>
      <c r="K136" s="70">
        <v>7</v>
      </c>
      <c r="M136" s="255">
        <v>2023</v>
      </c>
      <c r="N136" s="70">
        <v>0</v>
      </c>
      <c r="O136" s="70">
        <v>0</v>
      </c>
      <c r="P136" s="70">
        <v>0</v>
      </c>
      <c r="Q136" s="70">
        <v>0</v>
      </c>
      <c r="R136" s="70">
        <v>0</v>
      </c>
      <c r="S136" s="70">
        <v>1</v>
      </c>
      <c r="T136" s="70">
        <v>3</v>
      </c>
      <c r="U136" s="70">
        <v>1</v>
      </c>
      <c r="V136" s="70">
        <v>2</v>
      </c>
      <c r="W136" s="70">
        <v>7</v>
      </c>
    </row>
    <row r="137" spans="1:23" x14ac:dyDescent="0.25">
      <c r="A137" t="s">
        <v>8</v>
      </c>
      <c r="B137" s="70">
        <v>0</v>
      </c>
      <c r="C137" s="70">
        <v>0</v>
      </c>
      <c r="D137" s="70">
        <v>0</v>
      </c>
      <c r="E137" s="70">
        <v>0</v>
      </c>
      <c r="F137" s="70">
        <v>0</v>
      </c>
      <c r="G137" s="70">
        <v>0</v>
      </c>
      <c r="H137" s="70">
        <v>5</v>
      </c>
      <c r="I137" s="70">
        <v>3</v>
      </c>
      <c r="J137" s="70">
        <v>10</v>
      </c>
      <c r="K137" s="70">
        <v>18</v>
      </c>
      <c r="M137" s="255">
        <v>2024</v>
      </c>
      <c r="N137" s="70">
        <v>0</v>
      </c>
      <c r="O137" s="70">
        <v>0</v>
      </c>
      <c r="P137" s="70">
        <v>0</v>
      </c>
      <c r="Q137" s="70">
        <v>0</v>
      </c>
      <c r="R137" s="70">
        <v>0</v>
      </c>
      <c r="S137" s="70">
        <v>1</v>
      </c>
      <c r="T137" s="70">
        <v>1</v>
      </c>
      <c r="U137" s="70">
        <v>1</v>
      </c>
      <c r="V137" s="70">
        <v>0</v>
      </c>
      <c r="W137" s="70">
        <v>3</v>
      </c>
    </row>
    <row r="138" spans="1:23" x14ac:dyDescent="0.25">
      <c r="A138" t="s">
        <v>9</v>
      </c>
      <c r="B138" s="70">
        <v>0</v>
      </c>
      <c r="C138" s="70">
        <v>0</v>
      </c>
      <c r="D138" s="70">
        <v>0</v>
      </c>
      <c r="E138" s="70">
        <v>123</v>
      </c>
      <c r="F138" s="70">
        <v>500</v>
      </c>
      <c r="G138" s="70">
        <v>2001</v>
      </c>
      <c r="H138" s="70">
        <v>256</v>
      </c>
      <c r="I138" s="70">
        <v>0</v>
      </c>
      <c r="J138" s="70">
        <v>39</v>
      </c>
      <c r="K138" s="70">
        <v>2919</v>
      </c>
      <c r="M138" s="255">
        <v>2025</v>
      </c>
      <c r="N138" s="70">
        <v>0</v>
      </c>
      <c r="O138" s="70">
        <v>0</v>
      </c>
      <c r="P138" s="70">
        <v>0</v>
      </c>
      <c r="Q138" s="70">
        <v>1</v>
      </c>
      <c r="R138" s="70">
        <v>0</v>
      </c>
      <c r="S138" s="70">
        <v>0</v>
      </c>
      <c r="T138" s="70">
        <v>3</v>
      </c>
      <c r="U138" s="70">
        <v>1</v>
      </c>
      <c r="V138" s="70">
        <v>0</v>
      </c>
      <c r="W138" s="70">
        <v>5</v>
      </c>
    </row>
    <row r="139" spans="1:23" x14ac:dyDescent="0.25">
      <c r="A139" t="s">
        <v>44</v>
      </c>
      <c r="B139" s="70">
        <v>0</v>
      </c>
      <c r="C139" s="70">
        <v>0</v>
      </c>
      <c r="D139" s="70">
        <v>0</v>
      </c>
      <c r="E139" s="70">
        <v>0</v>
      </c>
      <c r="F139" s="70">
        <v>0</v>
      </c>
      <c r="G139" s="70">
        <v>0</v>
      </c>
      <c r="H139" s="70">
        <v>1</v>
      </c>
      <c r="I139" s="70">
        <v>0</v>
      </c>
      <c r="J139" s="70">
        <v>1</v>
      </c>
      <c r="K139" s="70">
        <v>2</v>
      </c>
      <c r="M139" s="9" t="s">
        <v>24</v>
      </c>
      <c r="N139" s="70">
        <f>SUM(N122:N138)</f>
        <v>2</v>
      </c>
      <c r="O139" s="70">
        <f t="shared" ref="O139:W139" si="10">SUM(O122:O138)</f>
        <v>21</v>
      </c>
      <c r="P139" s="70">
        <f t="shared" si="10"/>
        <v>2</v>
      </c>
      <c r="Q139" s="70">
        <f t="shared" si="10"/>
        <v>26</v>
      </c>
      <c r="R139" s="70">
        <f t="shared" si="10"/>
        <v>10</v>
      </c>
      <c r="S139" s="70">
        <f t="shared" si="10"/>
        <v>18</v>
      </c>
      <c r="T139" s="70">
        <f t="shared" si="10"/>
        <v>16</v>
      </c>
      <c r="U139" s="70">
        <f t="shared" si="10"/>
        <v>8</v>
      </c>
      <c r="V139" s="70">
        <f t="shared" si="10"/>
        <v>2</v>
      </c>
      <c r="W139" s="70">
        <f t="shared" si="10"/>
        <v>105</v>
      </c>
    </row>
    <row r="140" spans="1:23" x14ac:dyDescent="0.25">
      <c r="A140" t="s">
        <v>10</v>
      </c>
      <c r="B140" s="70">
        <v>0</v>
      </c>
      <c r="C140" s="70">
        <v>0</v>
      </c>
      <c r="D140" s="70">
        <v>0</v>
      </c>
      <c r="E140" s="70">
        <v>3</v>
      </c>
      <c r="F140" s="70">
        <v>12</v>
      </c>
      <c r="G140" s="70">
        <v>1</v>
      </c>
      <c r="H140" s="70">
        <v>54</v>
      </c>
      <c r="I140" s="70">
        <v>0</v>
      </c>
      <c r="J140" s="70">
        <v>1</v>
      </c>
      <c r="K140" s="70">
        <v>71</v>
      </c>
      <c r="M140" s="9" t="s">
        <v>61</v>
      </c>
      <c r="N140" s="151">
        <f>N139/17</f>
        <v>0.11764705882352941</v>
      </c>
      <c r="O140" s="151">
        <f t="shared" ref="O140:W140" si="11">O139/17</f>
        <v>1.2352941176470589</v>
      </c>
      <c r="P140" s="151">
        <f t="shared" si="11"/>
        <v>0.11764705882352941</v>
      </c>
      <c r="Q140" s="151">
        <f t="shared" si="11"/>
        <v>1.5294117647058822</v>
      </c>
      <c r="R140" s="151">
        <f t="shared" si="11"/>
        <v>0.58823529411764708</v>
      </c>
      <c r="S140" s="151">
        <f t="shared" si="11"/>
        <v>1.0588235294117647</v>
      </c>
      <c r="T140" s="151">
        <f t="shared" si="11"/>
        <v>0.94117647058823528</v>
      </c>
      <c r="U140" s="151">
        <f t="shared" si="11"/>
        <v>0.47058823529411764</v>
      </c>
      <c r="V140" s="151">
        <f t="shared" si="11"/>
        <v>0.11764705882352941</v>
      </c>
      <c r="W140" s="151">
        <f t="shared" si="11"/>
        <v>6.1764705882352944</v>
      </c>
    </row>
    <row r="141" spans="1:23" x14ac:dyDescent="0.25">
      <c r="A141" t="s">
        <v>11</v>
      </c>
      <c r="B141" s="70">
        <v>0</v>
      </c>
      <c r="C141" s="70">
        <v>0</v>
      </c>
      <c r="D141" s="70">
        <v>0</v>
      </c>
      <c r="E141" s="70">
        <v>114</v>
      </c>
      <c r="F141" s="70">
        <v>3115</v>
      </c>
      <c r="G141" s="70">
        <v>6623</v>
      </c>
      <c r="H141" s="70">
        <v>6028</v>
      </c>
      <c r="I141" s="70">
        <v>477</v>
      </c>
      <c r="J141" s="70">
        <v>18</v>
      </c>
      <c r="K141" s="70">
        <v>16375</v>
      </c>
      <c r="N141" s="70"/>
      <c r="O141" s="70"/>
      <c r="P141" s="70"/>
      <c r="Q141" s="70"/>
      <c r="R141" s="70"/>
      <c r="S141" s="70"/>
      <c r="T141" s="70"/>
      <c r="U141" s="70"/>
      <c r="V141" s="70"/>
      <c r="W141" s="70"/>
    </row>
    <row r="142" spans="1:23" x14ac:dyDescent="0.25">
      <c r="A142" t="s">
        <v>12</v>
      </c>
      <c r="B142" s="70">
        <v>0</v>
      </c>
      <c r="C142" s="70">
        <v>0</v>
      </c>
      <c r="D142" s="70">
        <v>2</v>
      </c>
      <c r="E142" s="70">
        <v>9</v>
      </c>
      <c r="F142" s="70">
        <v>9</v>
      </c>
      <c r="G142" s="70">
        <v>50</v>
      </c>
      <c r="H142" s="70">
        <v>30</v>
      </c>
      <c r="I142" s="70">
        <v>2</v>
      </c>
      <c r="J142" s="70">
        <v>1</v>
      </c>
      <c r="K142" s="70">
        <v>103</v>
      </c>
      <c r="M142" s="62" t="s">
        <v>231</v>
      </c>
      <c r="N142" s="222" t="s">
        <v>217</v>
      </c>
      <c r="O142" s="222" t="s">
        <v>218</v>
      </c>
      <c r="P142" s="222" t="s">
        <v>219</v>
      </c>
      <c r="Q142" s="222" t="s">
        <v>220</v>
      </c>
      <c r="R142" s="222" t="s">
        <v>221</v>
      </c>
      <c r="S142" s="222" t="s">
        <v>222</v>
      </c>
      <c r="T142" s="222" t="s">
        <v>223</v>
      </c>
      <c r="U142" s="222" t="s">
        <v>224</v>
      </c>
      <c r="V142" s="222" t="s">
        <v>225</v>
      </c>
      <c r="W142" s="222" t="s">
        <v>24</v>
      </c>
    </row>
    <row r="143" spans="1:23" x14ac:dyDescent="0.25">
      <c r="A143" t="s">
        <v>32</v>
      </c>
      <c r="B143" s="70">
        <v>0</v>
      </c>
      <c r="C143" s="70">
        <v>0</v>
      </c>
      <c r="D143" s="70">
        <v>0</v>
      </c>
      <c r="E143" s="70">
        <v>0</v>
      </c>
      <c r="F143" s="70">
        <v>0</v>
      </c>
      <c r="G143" s="70">
        <v>0</v>
      </c>
      <c r="H143" s="70">
        <v>25</v>
      </c>
      <c r="I143" s="70">
        <v>8</v>
      </c>
      <c r="J143" s="70">
        <v>1</v>
      </c>
      <c r="K143" s="70">
        <v>34</v>
      </c>
      <c r="M143">
        <v>2009</v>
      </c>
      <c r="N143" s="70">
        <v>0</v>
      </c>
      <c r="O143" s="70">
        <v>0</v>
      </c>
      <c r="P143" s="70">
        <v>0</v>
      </c>
      <c r="Q143" s="70">
        <v>0</v>
      </c>
      <c r="R143" s="70">
        <v>0</v>
      </c>
      <c r="S143" s="70">
        <v>0</v>
      </c>
      <c r="T143" s="70">
        <v>0</v>
      </c>
      <c r="U143" s="70">
        <v>2</v>
      </c>
      <c r="V143" s="70">
        <v>0</v>
      </c>
      <c r="W143" s="70">
        <v>2</v>
      </c>
    </row>
    <row r="144" spans="1:23" x14ac:dyDescent="0.25">
      <c r="A144" t="s">
        <v>18</v>
      </c>
      <c r="B144" s="70">
        <v>0</v>
      </c>
      <c r="C144" s="70">
        <v>0</v>
      </c>
      <c r="D144" s="70">
        <v>0</v>
      </c>
      <c r="E144" s="70">
        <v>18</v>
      </c>
      <c r="F144" s="70">
        <v>66</v>
      </c>
      <c r="G144" s="70">
        <v>715</v>
      </c>
      <c r="H144" s="70">
        <v>45</v>
      </c>
      <c r="I144" s="70">
        <v>0</v>
      </c>
      <c r="J144" s="70">
        <v>0</v>
      </c>
      <c r="K144" s="70">
        <v>844</v>
      </c>
      <c r="M144">
        <v>2010</v>
      </c>
      <c r="N144" s="70">
        <v>0</v>
      </c>
      <c r="O144" s="70">
        <v>10</v>
      </c>
      <c r="P144" s="70">
        <v>0</v>
      </c>
      <c r="Q144" s="70">
        <v>3</v>
      </c>
      <c r="R144" s="70">
        <v>0</v>
      </c>
      <c r="S144" s="70">
        <v>0</v>
      </c>
      <c r="T144" s="70">
        <v>0</v>
      </c>
      <c r="U144" s="70">
        <v>5</v>
      </c>
      <c r="V144" s="70">
        <v>0</v>
      </c>
      <c r="W144" s="70">
        <v>18</v>
      </c>
    </row>
    <row r="145" spans="1:24" x14ac:dyDescent="0.25">
      <c r="A145" t="s">
        <v>46</v>
      </c>
      <c r="B145" s="70">
        <v>0</v>
      </c>
      <c r="C145" s="70">
        <v>0</v>
      </c>
      <c r="D145" s="70">
        <v>0</v>
      </c>
      <c r="E145" s="70">
        <v>1</v>
      </c>
      <c r="F145" s="70">
        <v>0</v>
      </c>
      <c r="G145" s="70">
        <v>0</v>
      </c>
      <c r="H145" s="70">
        <v>0</v>
      </c>
      <c r="I145" s="70">
        <v>7</v>
      </c>
      <c r="J145" s="70">
        <v>0</v>
      </c>
      <c r="K145" s="70">
        <v>8</v>
      </c>
      <c r="M145">
        <v>2011</v>
      </c>
      <c r="N145" s="70">
        <v>0</v>
      </c>
      <c r="O145" s="70">
        <v>0</v>
      </c>
      <c r="P145" s="70">
        <v>0</v>
      </c>
      <c r="Q145" s="70">
        <v>0</v>
      </c>
      <c r="R145" s="70">
        <v>0</v>
      </c>
      <c r="S145" s="70">
        <v>0</v>
      </c>
      <c r="T145" s="70">
        <v>0</v>
      </c>
      <c r="U145" s="70">
        <v>0</v>
      </c>
      <c r="V145" s="70">
        <v>0</v>
      </c>
      <c r="W145" s="70">
        <v>0</v>
      </c>
    </row>
    <row r="146" spans="1:24" x14ac:dyDescent="0.25">
      <c r="A146" t="s">
        <v>13</v>
      </c>
      <c r="B146" s="70">
        <v>0</v>
      </c>
      <c r="C146" s="70">
        <v>0</v>
      </c>
      <c r="D146" s="70">
        <v>0</v>
      </c>
      <c r="E146" s="70">
        <v>0</v>
      </c>
      <c r="F146" s="70">
        <v>0</v>
      </c>
      <c r="G146" s="70">
        <v>0</v>
      </c>
      <c r="H146" s="70">
        <v>1</v>
      </c>
      <c r="I146" s="70">
        <v>0</v>
      </c>
      <c r="J146" s="70">
        <v>0</v>
      </c>
      <c r="K146" s="70">
        <v>1</v>
      </c>
      <c r="M146">
        <v>2012</v>
      </c>
      <c r="N146" s="70">
        <v>0</v>
      </c>
      <c r="O146" s="70">
        <v>0</v>
      </c>
      <c r="P146" s="70">
        <v>0</v>
      </c>
      <c r="Q146" s="70">
        <v>0</v>
      </c>
      <c r="R146" s="70">
        <v>0</v>
      </c>
      <c r="S146" s="70">
        <v>0</v>
      </c>
      <c r="T146" s="70">
        <v>1</v>
      </c>
      <c r="U146" s="70">
        <v>1</v>
      </c>
      <c r="V146" s="70">
        <v>0</v>
      </c>
      <c r="W146" s="70">
        <v>2</v>
      </c>
    </row>
    <row r="147" spans="1:24" x14ac:dyDescent="0.25">
      <c r="A147" t="s">
        <v>14</v>
      </c>
      <c r="B147" s="70">
        <v>0</v>
      </c>
      <c r="C147" s="70">
        <v>0</v>
      </c>
      <c r="D147" s="70">
        <v>5</v>
      </c>
      <c r="E147" s="70">
        <v>28</v>
      </c>
      <c r="F147" s="70">
        <v>257</v>
      </c>
      <c r="G147" s="70">
        <v>654</v>
      </c>
      <c r="H147" s="70">
        <v>193</v>
      </c>
      <c r="I147" s="70">
        <v>43</v>
      </c>
      <c r="J147" s="70">
        <v>25</v>
      </c>
      <c r="K147" s="70">
        <v>1205</v>
      </c>
      <c r="M147">
        <v>2013</v>
      </c>
      <c r="N147" s="70">
        <v>0</v>
      </c>
      <c r="O147" s="70">
        <v>0</v>
      </c>
      <c r="P147" s="70">
        <v>0</v>
      </c>
      <c r="Q147" s="70">
        <v>2</v>
      </c>
      <c r="R147" s="70">
        <v>0</v>
      </c>
      <c r="S147" s="70">
        <v>0</v>
      </c>
      <c r="T147" s="70">
        <v>0</v>
      </c>
      <c r="U147" s="70">
        <v>0</v>
      </c>
      <c r="V147" s="70">
        <v>0</v>
      </c>
      <c r="W147" s="70">
        <v>2</v>
      </c>
    </row>
    <row r="148" spans="1:24" x14ac:dyDescent="0.25">
      <c r="A148" t="s">
        <v>40</v>
      </c>
      <c r="B148" s="70">
        <v>2</v>
      </c>
      <c r="C148" s="70">
        <v>0</v>
      </c>
      <c r="D148" s="70">
        <v>0</v>
      </c>
      <c r="E148" s="70">
        <v>0</v>
      </c>
      <c r="F148" s="70">
        <v>1</v>
      </c>
      <c r="G148" s="70">
        <v>0</v>
      </c>
      <c r="H148" s="70">
        <v>3</v>
      </c>
      <c r="I148" s="70">
        <v>0</v>
      </c>
      <c r="J148" s="70">
        <v>0</v>
      </c>
      <c r="K148" s="70">
        <v>6</v>
      </c>
      <c r="M148">
        <v>2014</v>
      </c>
      <c r="N148" s="70">
        <v>0</v>
      </c>
      <c r="O148" s="70">
        <v>0</v>
      </c>
      <c r="P148" s="70">
        <v>0</v>
      </c>
      <c r="Q148" s="70">
        <v>0</v>
      </c>
      <c r="R148" s="70">
        <v>0</v>
      </c>
      <c r="S148" s="70">
        <v>0</v>
      </c>
      <c r="T148" s="70">
        <v>0</v>
      </c>
      <c r="U148" s="70">
        <v>0</v>
      </c>
      <c r="V148" s="70">
        <v>0</v>
      </c>
      <c r="W148" s="70">
        <v>0</v>
      </c>
    </row>
    <row r="149" spans="1:24" x14ac:dyDescent="0.25">
      <c r="A149" t="s">
        <v>52</v>
      </c>
      <c r="B149" s="70">
        <v>0</v>
      </c>
      <c r="C149" s="70">
        <v>0</v>
      </c>
      <c r="D149" s="70">
        <v>0</v>
      </c>
      <c r="E149" s="70">
        <v>0</v>
      </c>
      <c r="F149" s="70">
        <v>0</v>
      </c>
      <c r="G149" s="70">
        <v>0</v>
      </c>
      <c r="H149" s="70">
        <v>0</v>
      </c>
      <c r="I149" s="70">
        <v>6</v>
      </c>
      <c r="J149" s="70">
        <v>0</v>
      </c>
      <c r="K149" s="70">
        <v>6</v>
      </c>
      <c r="M149">
        <v>2015</v>
      </c>
      <c r="N149" s="70">
        <v>0</v>
      </c>
      <c r="O149" s="70">
        <v>0</v>
      </c>
      <c r="P149" s="70">
        <v>0</v>
      </c>
      <c r="Q149" s="70">
        <v>0</v>
      </c>
      <c r="R149" s="70">
        <v>5</v>
      </c>
      <c r="S149" s="70">
        <v>0</v>
      </c>
      <c r="T149" s="70">
        <v>0</v>
      </c>
      <c r="U149" s="70">
        <v>0</v>
      </c>
      <c r="V149" s="70">
        <v>0</v>
      </c>
      <c r="W149" s="70">
        <v>5</v>
      </c>
    </row>
    <row r="150" spans="1:24" x14ac:dyDescent="0.25">
      <c r="A150" t="s">
        <v>53</v>
      </c>
      <c r="B150" s="70">
        <v>0</v>
      </c>
      <c r="C150" s="70">
        <v>0</v>
      </c>
      <c r="D150" s="70">
        <v>0</v>
      </c>
      <c r="E150" s="70">
        <v>0</v>
      </c>
      <c r="F150" s="70">
        <v>0</v>
      </c>
      <c r="G150" s="70">
        <v>0</v>
      </c>
      <c r="H150" s="70">
        <v>0</v>
      </c>
      <c r="I150" s="70">
        <v>0</v>
      </c>
      <c r="J150" s="70">
        <v>0</v>
      </c>
      <c r="K150" s="70">
        <v>0</v>
      </c>
      <c r="M150">
        <v>2016</v>
      </c>
      <c r="N150" s="70">
        <v>0</v>
      </c>
      <c r="O150" s="70">
        <v>0</v>
      </c>
      <c r="P150" s="70">
        <v>0</v>
      </c>
      <c r="Q150" s="70">
        <v>0</v>
      </c>
      <c r="R150" s="70">
        <v>0</v>
      </c>
      <c r="S150" s="70">
        <v>0</v>
      </c>
      <c r="T150" s="70">
        <v>0</v>
      </c>
      <c r="U150" s="70">
        <v>0</v>
      </c>
      <c r="V150" s="70">
        <v>0</v>
      </c>
      <c r="W150" s="70">
        <v>0</v>
      </c>
    </row>
    <row r="151" spans="1:24" x14ac:dyDescent="0.25">
      <c r="A151" t="s">
        <v>15</v>
      </c>
      <c r="B151" s="70">
        <v>0</v>
      </c>
      <c r="C151" s="70">
        <v>0</v>
      </c>
      <c r="D151" s="70">
        <v>0</v>
      </c>
      <c r="E151" s="70">
        <v>1</v>
      </c>
      <c r="F151" s="70">
        <v>60</v>
      </c>
      <c r="G151" s="70">
        <v>2</v>
      </c>
      <c r="H151" s="70">
        <v>11</v>
      </c>
      <c r="I151" s="70">
        <v>2</v>
      </c>
      <c r="J151" s="70">
        <v>0</v>
      </c>
      <c r="K151" s="70">
        <v>76</v>
      </c>
      <c r="M151">
        <v>2017</v>
      </c>
      <c r="N151" s="70">
        <v>2</v>
      </c>
      <c r="O151" s="70">
        <v>13</v>
      </c>
      <c r="P151" s="70">
        <v>0</v>
      </c>
      <c r="Q151" s="70">
        <v>0</v>
      </c>
      <c r="R151" s="70">
        <v>0</v>
      </c>
      <c r="S151" s="70">
        <v>0</v>
      </c>
      <c r="T151" s="70">
        <v>0</v>
      </c>
      <c r="U151" s="70">
        <v>0</v>
      </c>
      <c r="V151" s="70">
        <v>0</v>
      </c>
      <c r="W151" s="70">
        <v>15</v>
      </c>
    </row>
    <row r="152" spans="1:24" x14ac:dyDescent="0.25">
      <c r="A152" t="s">
        <v>54</v>
      </c>
      <c r="B152" s="70">
        <v>0</v>
      </c>
      <c r="C152" s="70">
        <v>0</v>
      </c>
      <c r="D152" s="70">
        <v>0</v>
      </c>
      <c r="E152" s="70">
        <v>0</v>
      </c>
      <c r="F152" s="70">
        <v>1</v>
      </c>
      <c r="G152" s="70">
        <v>0</v>
      </c>
      <c r="H152" s="70">
        <v>0</v>
      </c>
      <c r="I152" s="70">
        <v>0</v>
      </c>
      <c r="J152" s="70">
        <v>0</v>
      </c>
      <c r="K152" s="70">
        <v>1</v>
      </c>
      <c r="M152">
        <v>2018</v>
      </c>
      <c r="N152" s="70">
        <v>0</v>
      </c>
      <c r="O152" s="70">
        <v>0</v>
      </c>
      <c r="P152" s="70">
        <v>0</v>
      </c>
      <c r="Q152" s="70">
        <v>0</v>
      </c>
      <c r="R152" s="70">
        <v>0</v>
      </c>
      <c r="S152" s="70">
        <v>1</v>
      </c>
      <c r="T152" s="70">
        <v>0</v>
      </c>
      <c r="U152" s="70">
        <v>0</v>
      </c>
      <c r="V152" s="70">
        <v>0</v>
      </c>
      <c r="W152" s="70">
        <v>1</v>
      </c>
    </row>
    <row r="153" spans="1:24" x14ac:dyDescent="0.25">
      <c r="A153" t="s">
        <v>47</v>
      </c>
      <c r="B153" s="70">
        <v>0</v>
      </c>
      <c r="C153" s="70">
        <v>0</v>
      </c>
      <c r="D153" s="70">
        <v>0</v>
      </c>
      <c r="E153" s="70">
        <v>0</v>
      </c>
      <c r="F153" s="70">
        <v>19</v>
      </c>
      <c r="G153" s="70">
        <v>21</v>
      </c>
      <c r="H153" s="70">
        <v>21</v>
      </c>
      <c r="I153" s="70">
        <v>14</v>
      </c>
      <c r="J153" s="70">
        <v>1</v>
      </c>
      <c r="K153" s="70">
        <v>76</v>
      </c>
      <c r="M153">
        <v>2019</v>
      </c>
      <c r="N153" s="70">
        <v>0</v>
      </c>
      <c r="O153" s="70">
        <v>0</v>
      </c>
      <c r="P153" s="70">
        <v>0</v>
      </c>
      <c r="Q153" s="70">
        <v>0</v>
      </c>
      <c r="R153" s="70">
        <v>2</v>
      </c>
      <c r="S153" s="70">
        <v>0</v>
      </c>
      <c r="T153" s="70">
        <v>0</v>
      </c>
      <c r="U153" s="70">
        <v>0</v>
      </c>
      <c r="V153" s="70">
        <v>0</v>
      </c>
      <c r="W153" s="70">
        <v>2</v>
      </c>
    </row>
    <row r="154" spans="1:24" x14ac:dyDescent="0.25">
      <c r="A154" t="s">
        <v>16</v>
      </c>
      <c r="B154" s="70">
        <v>0</v>
      </c>
      <c r="C154" s="70">
        <v>0</v>
      </c>
      <c r="D154" s="70">
        <v>0</v>
      </c>
      <c r="E154" s="70">
        <v>0</v>
      </c>
      <c r="F154" s="70">
        <v>0</v>
      </c>
      <c r="G154" s="70">
        <v>0</v>
      </c>
      <c r="H154" s="70">
        <v>0</v>
      </c>
      <c r="I154" s="70">
        <v>0</v>
      </c>
      <c r="J154" s="70">
        <v>1</v>
      </c>
      <c r="K154" s="70">
        <v>1</v>
      </c>
      <c r="M154">
        <v>2020</v>
      </c>
      <c r="N154" s="70">
        <v>0</v>
      </c>
      <c r="O154" s="70">
        <v>0</v>
      </c>
      <c r="P154" s="70">
        <v>2</v>
      </c>
      <c r="Q154" s="70">
        <v>0</v>
      </c>
      <c r="R154" s="70">
        <v>0</v>
      </c>
      <c r="S154" s="70">
        <v>2</v>
      </c>
      <c r="T154" s="70">
        <v>0</v>
      </c>
      <c r="U154" s="70">
        <v>0</v>
      </c>
      <c r="V154" s="70">
        <v>0</v>
      </c>
      <c r="W154" s="70">
        <v>4</v>
      </c>
    </row>
    <row r="155" spans="1:24" x14ac:dyDescent="0.25">
      <c r="A155" t="s">
        <v>17</v>
      </c>
      <c r="B155" s="70">
        <v>0</v>
      </c>
      <c r="C155" s="70">
        <v>0</v>
      </c>
      <c r="D155" s="70">
        <v>0</v>
      </c>
      <c r="E155" s="70">
        <v>0</v>
      </c>
      <c r="F155" s="70">
        <v>500</v>
      </c>
      <c r="G155" s="70">
        <v>500</v>
      </c>
      <c r="H155" s="70">
        <v>500</v>
      </c>
      <c r="I155" s="70">
        <v>1</v>
      </c>
      <c r="J155" s="70">
        <v>0</v>
      </c>
      <c r="K155" s="70">
        <v>1501</v>
      </c>
      <c r="M155">
        <v>2021</v>
      </c>
      <c r="N155" s="70">
        <v>0</v>
      </c>
      <c r="O155" s="70">
        <v>0</v>
      </c>
      <c r="P155" s="70">
        <v>0</v>
      </c>
      <c r="Q155" s="70">
        <v>0</v>
      </c>
      <c r="R155" s="70">
        <v>0</v>
      </c>
      <c r="S155" s="70">
        <v>0</v>
      </c>
      <c r="T155" s="70">
        <v>0</v>
      </c>
      <c r="U155" s="70">
        <v>0</v>
      </c>
      <c r="V155" s="70">
        <v>0</v>
      </c>
      <c r="W155" s="70">
        <v>0</v>
      </c>
      <c r="X155" s="11"/>
    </row>
    <row r="156" spans="1:24" x14ac:dyDescent="0.25">
      <c r="A156" t="s">
        <v>24</v>
      </c>
      <c r="B156" s="70">
        <v>2</v>
      </c>
      <c r="C156" s="70">
        <v>17</v>
      </c>
      <c r="D156" s="70">
        <v>104</v>
      </c>
      <c r="E156" s="70">
        <v>356</v>
      </c>
      <c r="F156" s="70">
        <v>4881</v>
      </c>
      <c r="G156" s="70">
        <v>10619</v>
      </c>
      <c r="H156" s="70">
        <v>7248</v>
      </c>
      <c r="I156" s="70">
        <v>609</v>
      </c>
      <c r="J156" s="70">
        <v>136</v>
      </c>
      <c r="K156" s="70">
        <v>23972</v>
      </c>
      <c r="M156">
        <v>2022</v>
      </c>
      <c r="N156" s="70">
        <v>0</v>
      </c>
      <c r="O156" s="70">
        <v>6</v>
      </c>
      <c r="P156" s="70">
        <v>0</v>
      </c>
      <c r="Q156" s="70">
        <v>2</v>
      </c>
      <c r="R156" s="70">
        <v>0</v>
      </c>
      <c r="S156" s="70">
        <v>0</v>
      </c>
      <c r="T156" s="70">
        <v>0</v>
      </c>
      <c r="U156" s="70">
        <v>0</v>
      </c>
      <c r="V156" s="70">
        <v>0</v>
      </c>
      <c r="W156" s="70">
        <v>8</v>
      </c>
    </row>
    <row r="157" spans="1:24" x14ac:dyDescent="0.25">
      <c r="B157" s="70"/>
      <c r="C157" s="70"/>
      <c r="D157" s="70"/>
      <c r="E157" s="70"/>
      <c r="F157" s="70"/>
      <c r="G157" s="70"/>
      <c r="H157" s="70"/>
      <c r="I157" s="70"/>
      <c r="J157" s="70"/>
      <c r="K157" s="70"/>
      <c r="M157" s="255">
        <v>2023</v>
      </c>
      <c r="N157" s="70">
        <v>0</v>
      </c>
      <c r="O157" s="70">
        <v>17</v>
      </c>
      <c r="P157" s="70">
        <v>0</v>
      </c>
      <c r="Q157" s="70">
        <v>0</v>
      </c>
      <c r="R157" s="70">
        <v>1</v>
      </c>
      <c r="S157" s="70">
        <v>0</v>
      </c>
      <c r="T157" s="70">
        <v>0</v>
      </c>
      <c r="U157" s="70">
        <v>0</v>
      </c>
      <c r="V157" s="70">
        <v>0</v>
      </c>
      <c r="W157" s="70">
        <v>18</v>
      </c>
    </row>
    <row r="158" spans="1:24" x14ac:dyDescent="0.25">
      <c r="B158" s="70"/>
      <c r="C158" s="70"/>
      <c r="D158" s="70"/>
      <c r="E158" s="70"/>
      <c r="F158" s="70"/>
      <c r="G158" s="70"/>
      <c r="H158" s="70"/>
      <c r="I158" s="70"/>
      <c r="J158" s="70"/>
      <c r="K158" s="70"/>
      <c r="M158" s="255">
        <v>2024</v>
      </c>
      <c r="N158" s="70">
        <v>0</v>
      </c>
      <c r="O158" s="70">
        <v>0</v>
      </c>
      <c r="P158" s="70">
        <v>0</v>
      </c>
      <c r="Q158" s="70">
        <v>0</v>
      </c>
      <c r="R158" s="70">
        <v>0</v>
      </c>
      <c r="S158" s="70">
        <v>0</v>
      </c>
      <c r="T158" s="70">
        <v>0</v>
      </c>
      <c r="U158" s="70">
        <v>0</v>
      </c>
      <c r="V158" s="70">
        <v>0</v>
      </c>
      <c r="W158" s="70">
        <v>0</v>
      </c>
    </row>
    <row r="159" spans="1:24" x14ac:dyDescent="0.25">
      <c r="A159" t="s">
        <v>145</v>
      </c>
      <c r="B159" s="70" t="s">
        <v>20</v>
      </c>
      <c r="C159" s="70"/>
      <c r="D159" s="70"/>
      <c r="E159" s="70"/>
      <c r="F159" s="70" t="s">
        <v>21</v>
      </c>
      <c r="G159" s="70"/>
      <c r="H159" s="70"/>
      <c r="I159" s="70"/>
      <c r="J159" s="70"/>
      <c r="K159" s="70"/>
      <c r="M159" s="255">
        <v>2025</v>
      </c>
      <c r="N159" s="70">
        <v>0</v>
      </c>
      <c r="O159" s="70">
        <v>0</v>
      </c>
      <c r="P159" s="70">
        <v>0</v>
      </c>
      <c r="Q159" s="70">
        <v>0</v>
      </c>
      <c r="R159" s="70">
        <v>0</v>
      </c>
      <c r="S159" s="70">
        <v>0</v>
      </c>
      <c r="T159" s="70">
        <v>0</v>
      </c>
      <c r="U159" s="70">
        <v>0</v>
      </c>
      <c r="V159" s="70">
        <v>2</v>
      </c>
      <c r="W159" s="70">
        <v>2</v>
      </c>
    </row>
    <row r="160" spans="1:24" x14ac:dyDescent="0.25">
      <c r="A160" t="s">
        <v>19</v>
      </c>
      <c r="B160" s="70">
        <v>13</v>
      </c>
      <c r="C160" s="70">
        <v>18</v>
      </c>
      <c r="D160" s="70">
        <v>23</v>
      </c>
      <c r="E160" s="70">
        <v>28</v>
      </c>
      <c r="F160" s="70">
        <v>3</v>
      </c>
      <c r="G160" s="70">
        <v>8</v>
      </c>
      <c r="H160" s="70">
        <v>13</v>
      </c>
      <c r="I160" s="70">
        <v>18</v>
      </c>
      <c r="J160" s="70">
        <v>23</v>
      </c>
      <c r="K160" s="70" t="s">
        <v>24</v>
      </c>
      <c r="M160" s="9" t="s">
        <v>24</v>
      </c>
      <c r="N160" s="70">
        <f>SUM(N143:N159)</f>
        <v>2</v>
      </c>
      <c r="O160" s="70">
        <f t="shared" ref="O160:W160" si="12">SUM(O143:O159)</f>
        <v>46</v>
      </c>
      <c r="P160" s="70">
        <f t="shared" si="12"/>
        <v>2</v>
      </c>
      <c r="Q160" s="70">
        <f t="shared" si="12"/>
        <v>7</v>
      </c>
      <c r="R160" s="70">
        <f t="shared" si="12"/>
        <v>8</v>
      </c>
      <c r="S160" s="70">
        <f t="shared" si="12"/>
        <v>3</v>
      </c>
      <c r="T160" s="70">
        <f t="shared" si="12"/>
        <v>1</v>
      </c>
      <c r="U160" s="70">
        <f t="shared" si="12"/>
        <v>8</v>
      </c>
      <c r="V160" s="70">
        <f t="shared" si="12"/>
        <v>2</v>
      </c>
      <c r="W160" s="70">
        <f t="shared" si="12"/>
        <v>79</v>
      </c>
    </row>
    <row r="161" spans="1:23" x14ac:dyDescent="0.25">
      <c r="A161" t="s">
        <v>1</v>
      </c>
      <c r="B161" s="70">
        <v>0</v>
      </c>
      <c r="C161" s="70">
        <v>0</v>
      </c>
      <c r="D161" s="70">
        <v>0</v>
      </c>
      <c r="E161" s="70">
        <v>0</v>
      </c>
      <c r="F161" s="70">
        <v>0</v>
      </c>
      <c r="G161" s="70">
        <v>14</v>
      </c>
      <c r="H161" s="70">
        <v>36</v>
      </c>
      <c r="I161" s="70">
        <v>14</v>
      </c>
      <c r="J161" s="70">
        <v>28</v>
      </c>
      <c r="K161" s="70">
        <v>92</v>
      </c>
      <c r="M161" s="9" t="s">
        <v>61</v>
      </c>
      <c r="N161" s="151">
        <f>N160/17</f>
        <v>0.11764705882352941</v>
      </c>
      <c r="O161" s="151">
        <f t="shared" ref="O161:W161" si="13">O160/17</f>
        <v>2.7058823529411766</v>
      </c>
      <c r="P161" s="151">
        <f t="shared" si="13"/>
        <v>0.11764705882352941</v>
      </c>
      <c r="Q161" s="151">
        <f t="shared" si="13"/>
        <v>0.41176470588235292</v>
      </c>
      <c r="R161" s="151">
        <f t="shared" si="13"/>
        <v>0.47058823529411764</v>
      </c>
      <c r="S161" s="151">
        <f t="shared" si="13"/>
        <v>0.17647058823529413</v>
      </c>
      <c r="T161" s="151">
        <f t="shared" si="13"/>
        <v>5.8823529411764705E-2</v>
      </c>
      <c r="U161" s="151">
        <f t="shared" si="13"/>
        <v>0.47058823529411764</v>
      </c>
      <c r="V161" s="151">
        <f t="shared" si="13"/>
        <v>0.11764705882352941</v>
      </c>
      <c r="W161" s="70">
        <f t="shared" si="13"/>
        <v>4.6470588235294121</v>
      </c>
    </row>
    <row r="162" spans="1:23" x14ac:dyDescent="0.25">
      <c r="A162" t="s">
        <v>49</v>
      </c>
      <c r="B162" s="70">
        <v>0</v>
      </c>
      <c r="C162" s="70">
        <v>0</v>
      </c>
      <c r="D162" s="70">
        <v>0</v>
      </c>
      <c r="E162" s="70">
        <v>0</v>
      </c>
      <c r="F162" s="70">
        <v>0</v>
      </c>
      <c r="G162" s="70">
        <v>0</v>
      </c>
      <c r="H162" s="70">
        <v>0</v>
      </c>
      <c r="I162" s="70">
        <v>0</v>
      </c>
      <c r="J162" s="70">
        <v>0</v>
      </c>
      <c r="K162" s="70">
        <v>0</v>
      </c>
      <c r="M162" s="223"/>
      <c r="N162" s="70"/>
      <c r="O162" s="70"/>
      <c r="P162" s="70"/>
      <c r="Q162" s="70"/>
      <c r="R162" s="70"/>
      <c r="S162" s="70"/>
      <c r="T162" s="70"/>
      <c r="U162" s="70"/>
      <c r="V162" s="70"/>
      <c r="W162" s="70"/>
    </row>
    <row r="163" spans="1:23" x14ac:dyDescent="0.25">
      <c r="A163" t="s">
        <v>45</v>
      </c>
      <c r="B163" s="70">
        <v>0</v>
      </c>
      <c r="C163" s="70">
        <v>0</v>
      </c>
      <c r="D163" s="70">
        <v>0</v>
      </c>
      <c r="E163" s="70">
        <v>0</v>
      </c>
      <c r="F163" s="70">
        <v>0</v>
      </c>
      <c r="G163" s="70">
        <v>0</v>
      </c>
      <c r="H163" s="70">
        <v>0</v>
      </c>
      <c r="I163" s="70">
        <v>10</v>
      </c>
      <c r="J163" s="70">
        <v>0</v>
      </c>
      <c r="K163" s="70">
        <v>10</v>
      </c>
      <c r="M163" s="62" t="s">
        <v>8</v>
      </c>
      <c r="N163" s="222" t="s">
        <v>217</v>
      </c>
      <c r="O163" s="222" t="s">
        <v>218</v>
      </c>
      <c r="P163" s="222" t="s">
        <v>219</v>
      </c>
      <c r="Q163" s="222" t="s">
        <v>220</v>
      </c>
      <c r="R163" s="222" t="s">
        <v>221</v>
      </c>
      <c r="S163" s="222" t="s">
        <v>222</v>
      </c>
      <c r="T163" s="222" t="s">
        <v>223</v>
      </c>
      <c r="U163" s="222" t="s">
        <v>224</v>
      </c>
      <c r="V163" s="222" t="s">
        <v>225</v>
      </c>
      <c r="W163" s="222" t="s">
        <v>24</v>
      </c>
    </row>
    <row r="164" spans="1:23" x14ac:dyDescent="0.25">
      <c r="A164" t="s">
        <v>41</v>
      </c>
      <c r="B164" s="70">
        <v>0</v>
      </c>
      <c r="C164" s="70">
        <v>0</v>
      </c>
      <c r="D164" s="70">
        <v>3</v>
      </c>
      <c r="E164" s="70">
        <v>2</v>
      </c>
      <c r="F164" s="70">
        <v>14</v>
      </c>
      <c r="G164" s="70">
        <v>38</v>
      </c>
      <c r="H164" s="70">
        <v>25</v>
      </c>
      <c r="I164" s="70">
        <v>14</v>
      </c>
      <c r="J164" s="70">
        <v>0</v>
      </c>
      <c r="K164" s="70">
        <v>96</v>
      </c>
      <c r="M164">
        <v>2009</v>
      </c>
      <c r="N164" s="70">
        <v>0</v>
      </c>
      <c r="O164" s="70">
        <v>0</v>
      </c>
      <c r="P164" s="70">
        <v>0</v>
      </c>
      <c r="Q164" s="70">
        <v>0</v>
      </c>
      <c r="R164" s="70">
        <v>0</v>
      </c>
      <c r="S164" s="70">
        <v>1</v>
      </c>
      <c r="T164" s="70">
        <v>8</v>
      </c>
      <c r="U164" s="70">
        <v>2</v>
      </c>
      <c r="V164" s="70">
        <v>2</v>
      </c>
      <c r="W164" s="70">
        <v>13</v>
      </c>
    </row>
    <row r="165" spans="1:23" x14ac:dyDescent="0.25">
      <c r="A165" t="s">
        <v>2</v>
      </c>
      <c r="B165" s="70">
        <v>0</v>
      </c>
      <c r="C165" s="70">
        <v>0</v>
      </c>
      <c r="D165" s="70">
        <v>16</v>
      </c>
      <c r="E165" s="70">
        <v>21</v>
      </c>
      <c r="F165" s="70">
        <v>52</v>
      </c>
      <c r="G165" s="70">
        <v>95</v>
      </c>
      <c r="H165" s="70">
        <v>4</v>
      </c>
      <c r="I165" s="70">
        <v>15</v>
      </c>
      <c r="J165" s="70">
        <v>18</v>
      </c>
      <c r="K165" s="70">
        <v>221</v>
      </c>
      <c r="M165">
        <v>2010</v>
      </c>
      <c r="N165" s="70">
        <v>0</v>
      </c>
      <c r="O165" s="70">
        <v>0</v>
      </c>
      <c r="P165" s="70">
        <v>0</v>
      </c>
      <c r="Q165" s="70">
        <v>0</v>
      </c>
      <c r="R165" s="70">
        <v>3</v>
      </c>
      <c r="S165" s="70">
        <v>4</v>
      </c>
      <c r="T165" s="70">
        <v>26</v>
      </c>
      <c r="U165" s="70">
        <v>17</v>
      </c>
      <c r="V165" s="70">
        <v>6</v>
      </c>
      <c r="W165" s="70">
        <v>56</v>
      </c>
    </row>
    <row r="166" spans="1:23" x14ac:dyDescent="0.25">
      <c r="A166" t="s">
        <v>43</v>
      </c>
      <c r="B166" s="70">
        <v>0</v>
      </c>
      <c r="C166" s="70">
        <v>0</v>
      </c>
      <c r="D166" s="70">
        <v>0</v>
      </c>
      <c r="E166" s="70">
        <v>0</v>
      </c>
      <c r="F166" s="70">
        <v>0</v>
      </c>
      <c r="G166" s="70">
        <v>0</v>
      </c>
      <c r="H166" s="70">
        <v>2</v>
      </c>
      <c r="I166" s="70">
        <v>0</v>
      </c>
      <c r="J166" s="70">
        <v>0</v>
      </c>
      <c r="K166" s="70">
        <v>2</v>
      </c>
      <c r="M166">
        <v>2011</v>
      </c>
      <c r="N166" s="70">
        <v>0</v>
      </c>
      <c r="O166" s="70">
        <v>0</v>
      </c>
      <c r="P166" s="70">
        <v>0</v>
      </c>
      <c r="Q166" s="70">
        <v>0</v>
      </c>
      <c r="R166" s="70">
        <v>0</v>
      </c>
      <c r="S166" s="70">
        <v>4</v>
      </c>
      <c r="T166" s="70">
        <v>12</v>
      </c>
      <c r="U166" s="70">
        <v>8</v>
      </c>
      <c r="V166" s="70">
        <v>6</v>
      </c>
      <c r="W166" s="70">
        <v>30</v>
      </c>
    </row>
    <row r="167" spans="1:23" x14ac:dyDescent="0.25">
      <c r="A167" t="s">
        <v>3</v>
      </c>
      <c r="B167" s="70">
        <v>1</v>
      </c>
      <c r="C167" s="70">
        <v>11</v>
      </c>
      <c r="D167" s="70">
        <v>24</v>
      </c>
      <c r="E167" s="70">
        <v>27</v>
      </c>
      <c r="F167" s="70">
        <v>8</v>
      </c>
      <c r="G167" s="70">
        <v>8</v>
      </c>
      <c r="H167" s="70">
        <v>2</v>
      </c>
      <c r="I167" s="70">
        <v>3</v>
      </c>
      <c r="J167" s="70">
        <v>6</v>
      </c>
      <c r="K167" s="70">
        <v>90</v>
      </c>
      <c r="M167">
        <v>2012</v>
      </c>
      <c r="N167" s="70">
        <v>0</v>
      </c>
      <c r="O167" s="70">
        <v>0</v>
      </c>
      <c r="P167" s="70">
        <v>0</v>
      </c>
      <c r="Q167" s="70">
        <v>0</v>
      </c>
      <c r="R167" s="70">
        <v>0</v>
      </c>
      <c r="S167" s="70">
        <v>0</v>
      </c>
      <c r="T167" s="70">
        <v>5</v>
      </c>
      <c r="U167" s="70">
        <v>3</v>
      </c>
      <c r="V167" s="70">
        <v>10</v>
      </c>
      <c r="W167" s="70">
        <v>18</v>
      </c>
    </row>
    <row r="168" spans="1:23" x14ac:dyDescent="0.25">
      <c r="A168" t="s">
        <v>4</v>
      </c>
      <c r="B168" s="70">
        <v>0</v>
      </c>
      <c r="C168" s="70">
        <v>0</v>
      </c>
      <c r="D168" s="70">
        <v>0</v>
      </c>
      <c r="E168" s="70">
        <v>2</v>
      </c>
      <c r="F168" s="70">
        <v>1</v>
      </c>
      <c r="G168" s="70">
        <v>1</v>
      </c>
      <c r="H168" s="70">
        <v>2</v>
      </c>
      <c r="I168" s="70">
        <v>3</v>
      </c>
      <c r="J168" s="70">
        <v>0</v>
      </c>
      <c r="K168" s="70">
        <v>9</v>
      </c>
      <c r="M168">
        <v>2013</v>
      </c>
      <c r="N168" s="70">
        <v>0</v>
      </c>
      <c r="O168" s="70">
        <v>0</v>
      </c>
      <c r="P168" s="70">
        <v>0</v>
      </c>
      <c r="Q168" s="70">
        <v>0</v>
      </c>
      <c r="R168" s="70">
        <v>0</v>
      </c>
      <c r="S168" s="70">
        <v>1</v>
      </c>
      <c r="T168" s="70">
        <v>25</v>
      </c>
      <c r="U168" s="70">
        <v>36</v>
      </c>
      <c r="V168" s="70">
        <v>0</v>
      </c>
      <c r="W168" s="70">
        <v>62</v>
      </c>
    </row>
    <row r="169" spans="1:23" x14ac:dyDescent="0.25">
      <c r="A169" t="s">
        <v>48</v>
      </c>
      <c r="B169" s="70">
        <v>0</v>
      </c>
      <c r="C169" s="70">
        <v>0</v>
      </c>
      <c r="D169" s="70">
        <v>0</v>
      </c>
      <c r="E169" s="70">
        <v>2</v>
      </c>
      <c r="F169" s="70">
        <v>0</v>
      </c>
      <c r="G169" s="70">
        <v>0</v>
      </c>
      <c r="H169" s="70">
        <v>0</v>
      </c>
      <c r="I169" s="70">
        <v>0</v>
      </c>
      <c r="J169" s="70">
        <v>0</v>
      </c>
      <c r="K169" s="70">
        <v>2</v>
      </c>
      <c r="M169">
        <v>2014</v>
      </c>
      <c r="N169" s="70">
        <v>0</v>
      </c>
      <c r="O169" s="70">
        <v>0</v>
      </c>
      <c r="P169" s="70">
        <v>0</v>
      </c>
      <c r="Q169" s="70">
        <v>0</v>
      </c>
      <c r="R169" s="70">
        <v>0</v>
      </c>
      <c r="S169" s="70">
        <v>15</v>
      </c>
      <c r="T169" s="70">
        <v>20</v>
      </c>
      <c r="U169" s="70">
        <v>1</v>
      </c>
      <c r="V169" s="70">
        <v>3</v>
      </c>
      <c r="W169" s="70">
        <v>39</v>
      </c>
    </row>
    <row r="170" spans="1:23" x14ac:dyDescent="0.25">
      <c r="A170" t="s">
        <v>6</v>
      </c>
      <c r="B170" s="70">
        <v>0</v>
      </c>
      <c r="C170" s="70">
        <v>0</v>
      </c>
      <c r="D170" s="70">
        <v>0</v>
      </c>
      <c r="E170" s="70">
        <v>0</v>
      </c>
      <c r="F170" s="70">
        <v>0</v>
      </c>
      <c r="G170" s="70">
        <v>0</v>
      </c>
      <c r="H170" s="70">
        <v>0</v>
      </c>
      <c r="I170" s="70">
        <v>0</v>
      </c>
      <c r="J170" s="70">
        <v>0</v>
      </c>
      <c r="K170" s="70">
        <v>0</v>
      </c>
      <c r="M170">
        <v>2015</v>
      </c>
      <c r="N170" s="70">
        <v>0</v>
      </c>
      <c r="O170" s="70">
        <v>0</v>
      </c>
      <c r="P170" s="70">
        <v>0</v>
      </c>
      <c r="Q170" s="70">
        <v>0</v>
      </c>
      <c r="R170" s="70">
        <v>1</v>
      </c>
      <c r="S170" s="70">
        <v>18</v>
      </c>
      <c r="T170" s="70">
        <v>12</v>
      </c>
      <c r="U170" s="70">
        <v>8</v>
      </c>
      <c r="V170" s="70">
        <v>0</v>
      </c>
      <c r="W170" s="70">
        <v>39</v>
      </c>
    </row>
    <row r="171" spans="1:23" x14ac:dyDescent="0.25">
      <c r="A171" t="s">
        <v>7</v>
      </c>
      <c r="B171" s="70">
        <v>0</v>
      </c>
      <c r="C171" s="70">
        <v>0</v>
      </c>
      <c r="D171" s="70">
        <v>0</v>
      </c>
      <c r="E171" s="70">
        <v>0</v>
      </c>
      <c r="F171" s="70">
        <v>12</v>
      </c>
      <c r="G171" s="70">
        <v>3</v>
      </c>
      <c r="H171" s="70">
        <v>11</v>
      </c>
      <c r="I171" s="70">
        <v>12</v>
      </c>
      <c r="J171" s="70">
        <v>27</v>
      </c>
      <c r="K171" s="70">
        <v>65</v>
      </c>
      <c r="M171">
        <v>2016</v>
      </c>
      <c r="N171" s="70">
        <v>0</v>
      </c>
      <c r="O171" s="70">
        <v>0</v>
      </c>
      <c r="P171" s="70">
        <v>0</v>
      </c>
      <c r="Q171" s="70">
        <v>0</v>
      </c>
      <c r="R171" s="70">
        <v>20</v>
      </c>
      <c r="S171" s="70">
        <v>1</v>
      </c>
      <c r="T171" s="70">
        <v>30</v>
      </c>
      <c r="U171" s="70">
        <v>0</v>
      </c>
      <c r="V171" s="70">
        <v>7</v>
      </c>
      <c r="W171" s="70">
        <v>58</v>
      </c>
    </row>
    <row r="172" spans="1:23" x14ac:dyDescent="0.25">
      <c r="A172" t="s">
        <v>50</v>
      </c>
      <c r="B172" s="70">
        <v>0</v>
      </c>
      <c r="C172" s="70">
        <v>0</v>
      </c>
      <c r="D172" s="70">
        <v>0</v>
      </c>
      <c r="E172" s="70">
        <v>0</v>
      </c>
      <c r="F172" s="70">
        <v>0</v>
      </c>
      <c r="G172" s="70">
        <v>0</v>
      </c>
      <c r="H172" s="70">
        <v>0</v>
      </c>
      <c r="I172" s="70">
        <v>6</v>
      </c>
      <c r="J172" s="70">
        <v>0</v>
      </c>
      <c r="K172" s="70">
        <v>6</v>
      </c>
      <c r="M172">
        <v>2017</v>
      </c>
      <c r="N172" s="70">
        <v>0</v>
      </c>
      <c r="O172" s="70">
        <v>0</v>
      </c>
      <c r="P172" s="70">
        <v>0</v>
      </c>
      <c r="Q172" s="70">
        <v>0</v>
      </c>
      <c r="R172" s="70">
        <v>4</v>
      </c>
      <c r="S172" s="70">
        <v>22</v>
      </c>
      <c r="T172" s="70">
        <v>14</v>
      </c>
      <c r="U172" s="70">
        <v>18</v>
      </c>
      <c r="V172" s="70">
        <v>0</v>
      </c>
      <c r="W172" s="70">
        <v>58</v>
      </c>
    </row>
    <row r="173" spans="1:23" x14ac:dyDescent="0.25">
      <c r="A173" t="s">
        <v>51</v>
      </c>
      <c r="B173" s="70">
        <v>0</v>
      </c>
      <c r="C173" s="70">
        <v>0</v>
      </c>
      <c r="D173" s="70">
        <v>0</v>
      </c>
      <c r="E173" s="70">
        <v>0</v>
      </c>
      <c r="F173" s="70">
        <v>0</v>
      </c>
      <c r="G173" s="70">
        <v>0</v>
      </c>
      <c r="H173" s="70">
        <v>3</v>
      </c>
      <c r="I173" s="70">
        <v>0</v>
      </c>
      <c r="J173" s="70">
        <v>0</v>
      </c>
      <c r="K173" s="70">
        <v>3</v>
      </c>
      <c r="M173">
        <v>2018</v>
      </c>
      <c r="N173" s="70">
        <v>0</v>
      </c>
      <c r="O173" s="70">
        <v>1</v>
      </c>
      <c r="P173" s="70">
        <v>0</v>
      </c>
      <c r="Q173" s="70">
        <v>0</v>
      </c>
      <c r="R173" s="70">
        <v>0</v>
      </c>
      <c r="S173" s="70">
        <v>9</v>
      </c>
      <c r="T173" s="70">
        <v>28</v>
      </c>
      <c r="U173" s="70">
        <v>16</v>
      </c>
      <c r="V173" s="70">
        <v>1</v>
      </c>
      <c r="W173" s="70">
        <v>55</v>
      </c>
    </row>
    <row r="174" spans="1:23" x14ac:dyDescent="0.25">
      <c r="A174" t="s">
        <v>42</v>
      </c>
      <c r="B174" s="70">
        <v>0</v>
      </c>
      <c r="C174" s="70">
        <v>0</v>
      </c>
      <c r="D174" s="70">
        <v>0</v>
      </c>
      <c r="E174" s="70">
        <v>0</v>
      </c>
      <c r="F174" s="70">
        <v>0</v>
      </c>
      <c r="G174" s="70">
        <v>0</v>
      </c>
      <c r="H174" s="70">
        <v>0</v>
      </c>
      <c r="I174" s="70">
        <v>0</v>
      </c>
      <c r="J174" s="70">
        <v>0</v>
      </c>
      <c r="K174" s="70">
        <v>0</v>
      </c>
      <c r="M174">
        <v>2019</v>
      </c>
      <c r="N174" s="70">
        <v>0</v>
      </c>
      <c r="O174" s="70">
        <v>0</v>
      </c>
      <c r="P174" s="70">
        <v>0</v>
      </c>
      <c r="Q174" s="70">
        <v>0</v>
      </c>
      <c r="R174" s="70">
        <v>0</v>
      </c>
      <c r="S174" s="70">
        <v>1</v>
      </c>
      <c r="T174" s="70">
        <v>18</v>
      </c>
      <c r="U174" s="70">
        <v>9</v>
      </c>
      <c r="V174" s="70">
        <v>0</v>
      </c>
      <c r="W174" s="70">
        <v>28</v>
      </c>
    </row>
    <row r="175" spans="1:23" x14ac:dyDescent="0.25">
      <c r="A175" t="s">
        <v>8</v>
      </c>
      <c r="B175" s="70">
        <v>0</v>
      </c>
      <c r="C175" s="70">
        <v>0</v>
      </c>
      <c r="D175" s="70">
        <v>0</v>
      </c>
      <c r="E175" s="70">
        <v>0</v>
      </c>
      <c r="F175" s="70">
        <v>0</v>
      </c>
      <c r="G175" s="70">
        <v>1</v>
      </c>
      <c r="H175" s="70">
        <v>25</v>
      </c>
      <c r="I175" s="70">
        <v>36</v>
      </c>
      <c r="J175" s="70">
        <v>0</v>
      </c>
      <c r="K175" s="70">
        <v>62</v>
      </c>
      <c r="M175">
        <v>2020</v>
      </c>
      <c r="N175" s="70">
        <v>0</v>
      </c>
      <c r="O175" s="70">
        <v>0</v>
      </c>
      <c r="P175" s="70">
        <v>0</v>
      </c>
      <c r="Q175" s="70">
        <v>0</v>
      </c>
      <c r="R175" s="70">
        <v>0</v>
      </c>
      <c r="S175" s="70">
        <v>0</v>
      </c>
      <c r="T175" s="70">
        <v>1</v>
      </c>
      <c r="U175" s="70">
        <v>1</v>
      </c>
      <c r="V175" s="70">
        <v>3</v>
      </c>
      <c r="W175" s="70">
        <v>5</v>
      </c>
    </row>
    <row r="176" spans="1:23" x14ac:dyDescent="0.25">
      <c r="A176" t="s">
        <v>9</v>
      </c>
      <c r="B176" s="70">
        <v>0</v>
      </c>
      <c r="C176" s="70">
        <v>0</v>
      </c>
      <c r="D176" s="70">
        <v>0</v>
      </c>
      <c r="E176" s="70">
        <v>0</v>
      </c>
      <c r="F176" s="70">
        <v>0</v>
      </c>
      <c r="G176" s="70">
        <v>22</v>
      </c>
      <c r="H176" s="70">
        <v>165</v>
      </c>
      <c r="I176" s="70">
        <v>205</v>
      </c>
      <c r="J176" s="70">
        <v>356</v>
      </c>
      <c r="K176" s="70">
        <v>748</v>
      </c>
      <c r="M176">
        <v>2021</v>
      </c>
      <c r="N176" s="70">
        <v>0</v>
      </c>
      <c r="O176" s="70">
        <v>0</v>
      </c>
      <c r="P176" s="70">
        <v>0</v>
      </c>
      <c r="Q176" s="70">
        <v>0</v>
      </c>
      <c r="R176" s="70">
        <v>0</v>
      </c>
      <c r="S176" s="70">
        <v>14</v>
      </c>
      <c r="T176" s="70">
        <v>13</v>
      </c>
      <c r="U176" s="70">
        <v>15</v>
      </c>
      <c r="V176" s="70">
        <v>1</v>
      </c>
      <c r="W176" s="70">
        <v>43</v>
      </c>
    </row>
    <row r="177" spans="1:23" x14ac:dyDescent="0.25">
      <c r="A177" t="s">
        <v>44</v>
      </c>
      <c r="B177" s="70">
        <v>0</v>
      </c>
      <c r="C177" s="70">
        <v>0</v>
      </c>
      <c r="D177" s="70">
        <v>0</v>
      </c>
      <c r="E177" s="70">
        <v>0</v>
      </c>
      <c r="F177" s="70">
        <v>0</v>
      </c>
      <c r="G177" s="70">
        <v>1</v>
      </c>
      <c r="H177" s="70">
        <v>2</v>
      </c>
      <c r="I177" s="70">
        <v>0</v>
      </c>
      <c r="J177" s="70">
        <v>6</v>
      </c>
      <c r="K177" s="70">
        <v>9</v>
      </c>
      <c r="M177">
        <v>2022</v>
      </c>
      <c r="N177" s="70">
        <v>0</v>
      </c>
      <c r="O177" s="70">
        <v>0</v>
      </c>
      <c r="P177" s="70">
        <v>0</v>
      </c>
      <c r="Q177" s="70">
        <v>0</v>
      </c>
      <c r="R177" s="70">
        <v>0</v>
      </c>
      <c r="S177" s="70">
        <v>1</v>
      </c>
      <c r="T177" s="70">
        <v>7</v>
      </c>
      <c r="U177" s="70">
        <v>3</v>
      </c>
      <c r="V177" s="70">
        <v>1</v>
      </c>
      <c r="W177" s="70">
        <v>12</v>
      </c>
    </row>
    <row r="178" spans="1:23" x14ac:dyDescent="0.25">
      <c r="A178" t="s">
        <v>10</v>
      </c>
      <c r="B178" s="70">
        <v>0</v>
      </c>
      <c r="C178" s="70">
        <v>0</v>
      </c>
      <c r="D178" s="70">
        <v>0</v>
      </c>
      <c r="E178" s="70">
        <v>0</v>
      </c>
      <c r="F178" s="70">
        <v>0</v>
      </c>
      <c r="G178" s="70">
        <v>2</v>
      </c>
      <c r="H178" s="70">
        <v>4</v>
      </c>
      <c r="I178" s="70">
        <v>8</v>
      </c>
      <c r="J178" s="70">
        <v>7</v>
      </c>
      <c r="K178" s="70">
        <v>21</v>
      </c>
      <c r="M178" s="255">
        <v>2023</v>
      </c>
      <c r="N178" s="70">
        <v>0</v>
      </c>
      <c r="O178" s="70">
        <v>0</v>
      </c>
      <c r="P178" s="70">
        <v>0</v>
      </c>
      <c r="Q178" s="70">
        <v>0</v>
      </c>
      <c r="R178" s="70">
        <v>0</v>
      </c>
      <c r="S178" s="70">
        <v>0</v>
      </c>
      <c r="T178" s="70">
        <v>5</v>
      </c>
      <c r="U178" s="70">
        <v>14</v>
      </c>
      <c r="V178" s="70">
        <v>3</v>
      </c>
      <c r="W178" s="70">
        <v>22</v>
      </c>
    </row>
    <row r="179" spans="1:23" x14ac:dyDescent="0.25">
      <c r="A179" t="s">
        <v>11</v>
      </c>
      <c r="B179" s="70">
        <v>0</v>
      </c>
      <c r="C179" s="70">
        <v>0</v>
      </c>
      <c r="D179" s="70">
        <v>0</v>
      </c>
      <c r="E179" s="70">
        <v>0</v>
      </c>
      <c r="F179" s="70">
        <v>1</v>
      </c>
      <c r="G179" s="70">
        <v>110</v>
      </c>
      <c r="H179" s="70">
        <v>5254</v>
      </c>
      <c r="I179" s="70">
        <v>2529</v>
      </c>
      <c r="J179" s="70">
        <v>70</v>
      </c>
      <c r="K179" s="70">
        <v>7964</v>
      </c>
      <c r="M179" s="255">
        <v>2024</v>
      </c>
      <c r="N179" s="70">
        <v>0</v>
      </c>
      <c r="O179" s="70">
        <v>0</v>
      </c>
      <c r="P179" s="70">
        <v>0</v>
      </c>
      <c r="Q179" s="70">
        <v>0</v>
      </c>
      <c r="R179" s="70">
        <v>0</v>
      </c>
      <c r="S179" s="70">
        <v>2</v>
      </c>
      <c r="T179" s="70">
        <v>4</v>
      </c>
      <c r="U179" s="70">
        <v>2</v>
      </c>
      <c r="V179" s="70">
        <v>0</v>
      </c>
      <c r="W179" s="70">
        <v>8</v>
      </c>
    </row>
    <row r="180" spans="1:23" x14ac:dyDescent="0.25">
      <c r="A180" t="s">
        <v>12</v>
      </c>
      <c r="B180" s="70">
        <v>0</v>
      </c>
      <c r="C180" s="70">
        <v>0</v>
      </c>
      <c r="D180" s="70">
        <v>0</v>
      </c>
      <c r="E180" s="70">
        <v>0</v>
      </c>
      <c r="F180" s="70">
        <v>0</v>
      </c>
      <c r="G180" s="70">
        <v>0</v>
      </c>
      <c r="H180" s="70">
        <v>48</v>
      </c>
      <c r="I180" s="70">
        <v>18</v>
      </c>
      <c r="J180" s="70">
        <v>62</v>
      </c>
      <c r="K180" s="70">
        <v>128</v>
      </c>
      <c r="M180" s="255">
        <v>2025</v>
      </c>
      <c r="N180" s="70">
        <v>0</v>
      </c>
      <c r="O180" s="70">
        <v>0</v>
      </c>
      <c r="P180" s="70">
        <v>0</v>
      </c>
      <c r="Q180" s="70">
        <v>0</v>
      </c>
      <c r="R180" s="70">
        <v>0</v>
      </c>
      <c r="S180" s="70">
        <v>0</v>
      </c>
      <c r="T180" s="70">
        <v>0</v>
      </c>
      <c r="U180" s="70">
        <v>35</v>
      </c>
      <c r="V180" s="70">
        <v>4</v>
      </c>
      <c r="W180" s="70">
        <v>39</v>
      </c>
    </row>
    <row r="181" spans="1:23" x14ac:dyDescent="0.25">
      <c r="A181" t="s">
        <v>32</v>
      </c>
      <c r="B181" s="70">
        <v>0</v>
      </c>
      <c r="C181" s="70">
        <v>0</v>
      </c>
      <c r="D181" s="70">
        <v>0</v>
      </c>
      <c r="E181" s="70">
        <v>0</v>
      </c>
      <c r="F181" s="70">
        <v>0</v>
      </c>
      <c r="G181" s="70">
        <v>0</v>
      </c>
      <c r="H181" s="70">
        <v>0</v>
      </c>
      <c r="I181" s="70">
        <v>0</v>
      </c>
      <c r="J181" s="70">
        <v>0</v>
      </c>
      <c r="K181" s="70">
        <v>0</v>
      </c>
      <c r="M181" s="9" t="s">
        <v>24</v>
      </c>
      <c r="N181" s="70">
        <f>SUM(N164:N180)</f>
        <v>0</v>
      </c>
      <c r="O181" s="70">
        <f t="shared" ref="O181:W181" si="14">SUM(O164:O180)</f>
        <v>1</v>
      </c>
      <c r="P181" s="70">
        <f t="shared" si="14"/>
        <v>0</v>
      </c>
      <c r="Q181" s="70">
        <f t="shared" si="14"/>
        <v>0</v>
      </c>
      <c r="R181" s="70">
        <f t="shared" si="14"/>
        <v>28</v>
      </c>
      <c r="S181" s="70">
        <f t="shared" si="14"/>
        <v>93</v>
      </c>
      <c r="T181" s="70">
        <f t="shared" si="14"/>
        <v>228</v>
      </c>
      <c r="U181" s="70">
        <f t="shared" si="14"/>
        <v>188</v>
      </c>
      <c r="V181" s="70">
        <f t="shared" si="14"/>
        <v>47</v>
      </c>
      <c r="W181" s="70">
        <f t="shared" si="14"/>
        <v>585</v>
      </c>
    </row>
    <row r="182" spans="1:23" x14ac:dyDescent="0.25">
      <c r="A182" t="s">
        <v>18</v>
      </c>
      <c r="B182" s="70">
        <v>0</v>
      </c>
      <c r="C182" s="70">
        <v>0</v>
      </c>
      <c r="D182" s="70">
        <v>0</v>
      </c>
      <c r="E182" s="70">
        <v>1</v>
      </c>
      <c r="F182" s="70">
        <v>0</v>
      </c>
      <c r="G182" s="70">
        <v>56</v>
      </c>
      <c r="H182" s="70">
        <v>5066</v>
      </c>
      <c r="I182" s="70">
        <v>120</v>
      </c>
      <c r="J182" s="70">
        <v>62</v>
      </c>
      <c r="K182" s="70">
        <v>5305</v>
      </c>
      <c r="M182" s="9" t="s">
        <v>61</v>
      </c>
      <c r="N182" s="70">
        <f>N181/17</f>
        <v>0</v>
      </c>
      <c r="O182" s="151">
        <f t="shared" ref="O182:W182" si="15">O181/17</f>
        <v>5.8823529411764705E-2</v>
      </c>
      <c r="P182" s="151">
        <f t="shared" si="15"/>
        <v>0</v>
      </c>
      <c r="Q182" s="151">
        <f t="shared" si="15"/>
        <v>0</v>
      </c>
      <c r="R182" s="151">
        <f t="shared" si="15"/>
        <v>1.6470588235294117</v>
      </c>
      <c r="S182" s="151">
        <f t="shared" si="15"/>
        <v>5.4705882352941178</v>
      </c>
      <c r="T182" s="151">
        <f t="shared" si="15"/>
        <v>13.411764705882353</v>
      </c>
      <c r="U182" s="151">
        <f t="shared" si="15"/>
        <v>11.058823529411764</v>
      </c>
      <c r="V182" s="151">
        <f t="shared" si="15"/>
        <v>2.7647058823529411</v>
      </c>
      <c r="W182" s="70">
        <f t="shared" si="15"/>
        <v>34.411764705882355</v>
      </c>
    </row>
    <row r="183" spans="1:23" x14ac:dyDescent="0.25">
      <c r="A183" t="s">
        <v>46</v>
      </c>
      <c r="B183" s="70">
        <v>0</v>
      </c>
      <c r="C183" s="70">
        <v>0</v>
      </c>
      <c r="D183" s="70">
        <v>0</v>
      </c>
      <c r="E183" s="70">
        <v>0</v>
      </c>
      <c r="F183" s="70">
        <v>0</v>
      </c>
      <c r="G183" s="70">
        <v>0</v>
      </c>
      <c r="H183" s="70">
        <v>0</v>
      </c>
      <c r="I183" s="70">
        <v>0</v>
      </c>
      <c r="J183" s="70">
        <v>0</v>
      </c>
      <c r="K183" s="70">
        <v>0</v>
      </c>
      <c r="N183" s="70"/>
      <c r="O183" s="70"/>
      <c r="P183" s="70"/>
      <c r="Q183" s="70"/>
      <c r="R183" s="70"/>
      <c r="S183" s="70"/>
      <c r="T183" s="70"/>
      <c r="U183" s="70"/>
      <c r="V183" s="70"/>
      <c r="W183" s="70"/>
    </row>
    <row r="184" spans="1:23" x14ac:dyDescent="0.25">
      <c r="A184" t="s">
        <v>13</v>
      </c>
      <c r="B184" s="70">
        <v>0</v>
      </c>
      <c r="C184" s="70">
        <v>0</v>
      </c>
      <c r="D184" s="70">
        <v>0</v>
      </c>
      <c r="E184" s="70">
        <v>0</v>
      </c>
      <c r="F184" s="70">
        <v>0</v>
      </c>
      <c r="G184" s="70">
        <v>0</v>
      </c>
      <c r="H184" s="70">
        <v>1</v>
      </c>
      <c r="I184" s="70">
        <v>9</v>
      </c>
      <c r="J184" s="70">
        <v>136</v>
      </c>
      <c r="K184" s="70">
        <v>146</v>
      </c>
      <c r="M184" s="223" t="s">
        <v>232</v>
      </c>
      <c r="N184" s="222" t="s">
        <v>217</v>
      </c>
      <c r="O184" s="222" t="s">
        <v>218</v>
      </c>
      <c r="P184" s="222" t="s">
        <v>219</v>
      </c>
      <c r="Q184" s="222" t="s">
        <v>220</v>
      </c>
      <c r="R184" s="222" t="s">
        <v>221</v>
      </c>
      <c r="S184" s="222" t="s">
        <v>222</v>
      </c>
      <c r="T184" s="222" t="s">
        <v>223</v>
      </c>
      <c r="U184" s="222" t="s">
        <v>224</v>
      </c>
      <c r="V184" s="222" t="s">
        <v>225</v>
      </c>
      <c r="W184" s="222" t="s">
        <v>24</v>
      </c>
    </row>
    <row r="185" spans="1:23" x14ac:dyDescent="0.25">
      <c r="A185" t="s">
        <v>14</v>
      </c>
      <c r="B185" s="70">
        <v>0</v>
      </c>
      <c r="C185" s="70">
        <v>0</v>
      </c>
      <c r="D185" s="70">
        <v>108</v>
      </c>
      <c r="E185" s="70">
        <v>4</v>
      </c>
      <c r="F185" s="70">
        <v>14</v>
      </c>
      <c r="G185" s="70">
        <v>84</v>
      </c>
      <c r="H185" s="70">
        <v>1658</v>
      </c>
      <c r="I185" s="70">
        <v>655</v>
      </c>
      <c r="J185" s="70">
        <v>25</v>
      </c>
      <c r="K185" s="70">
        <v>2548</v>
      </c>
      <c r="M185" t="s">
        <v>247</v>
      </c>
      <c r="N185" s="151">
        <v>1.8823529411764706</v>
      </c>
      <c r="O185" s="151">
        <v>12.117647058823529</v>
      </c>
      <c r="P185" s="151">
        <v>17</v>
      </c>
      <c r="Q185" s="151">
        <v>16.176470588235293</v>
      </c>
      <c r="R185" s="151">
        <v>8.4705882352941178</v>
      </c>
      <c r="S185" s="151">
        <v>6.882352941176471</v>
      </c>
      <c r="T185" s="151">
        <v>3.2941176470588234</v>
      </c>
      <c r="U185" s="151">
        <v>3.7058823529411766</v>
      </c>
      <c r="V185" s="151">
        <v>2.4705882352941178</v>
      </c>
      <c r="W185" s="70"/>
    </row>
    <row r="186" spans="1:23" x14ac:dyDescent="0.25">
      <c r="A186" t="s">
        <v>40</v>
      </c>
      <c r="B186" s="70">
        <v>0</v>
      </c>
      <c r="C186" s="70">
        <v>2</v>
      </c>
      <c r="D186" s="70">
        <v>0</v>
      </c>
      <c r="E186" s="70">
        <v>0</v>
      </c>
      <c r="F186" s="70">
        <v>0</v>
      </c>
      <c r="G186" s="70">
        <v>0</v>
      </c>
      <c r="H186" s="70">
        <v>2</v>
      </c>
      <c r="I186" s="70">
        <v>0</v>
      </c>
      <c r="J186" s="70">
        <v>0</v>
      </c>
      <c r="K186" s="70">
        <v>4</v>
      </c>
      <c r="M186" t="s">
        <v>248</v>
      </c>
      <c r="N186" s="151">
        <v>0.11764705882352941</v>
      </c>
      <c r="O186" s="70">
        <v>1.2352941176470589</v>
      </c>
      <c r="P186" s="151">
        <v>0.11764705882352941</v>
      </c>
      <c r="Q186" s="70">
        <v>1.5294117647058822</v>
      </c>
      <c r="R186" s="70">
        <v>0.58823529411764708</v>
      </c>
      <c r="S186" s="70">
        <v>1.0588235294117647</v>
      </c>
      <c r="T186" s="70">
        <v>0.94117647058823528</v>
      </c>
      <c r="U186" s="151">
        <v>0.47058823529411764</v>
      </c>
      <c r="V186" s="151">
        <v>0.11764705882352941</v>
      </c>
      <c r="W186" s="70"/>
    </row>
    <row r="187" spans="1:23" x14ac:dyDescent="0.25">
      <c r="A187" t="s">
        <v>52</v>
      </c>
      <c r="B187" s="70">
        <v>0</v>
      </c>
      <c r="C187" s="70">
        <v>0</v>
      </c>
      <c r="D187" s="70">
        <v>0</v>
      </c>
      <c r="E187" s="70">
        <v>0</v>
      </c>
      <c r="F187" s="70">
        <v>0</v>
      </c>
      <c r="G187" s="70">
        <v>0</v>
      </c>
      <c r="H187" s="70">
        <v>0</v>
      </c>
      <c r="I187" s="70">
        <v>0</v>
      </c>
      <c r="J187" s="70">
        <v>0</v>
      </c>
      <c r="K187" s="70">
        <v>0</v>
      </c>
      <c r="M187" t="s">
        <v>249</v>
      </c>
      <c r="N187" s="151">
        <v>0.11764705882352941</v>
      </c>
      <c r="O187" s="70">
        <v>2.7058823529411766</v>
      </c>
      <c r="P187" s="151">
        <v>0.11764705882352941</v>
      </c>
      <c r="Q187" s="151">
        <v>0.41176470588235292</v>
      </c>
      <c r="R187" s="151">
        <v>0.47058823529411764</v>
      </c>
      <c r="S187" s="151">
        <v>0.17647058823529413</v>
      </c>
      <c r="T187" s="151">
        <v>5.8823529411764705E-2</v>
      </c>
      <c r="U187" s="151">
        <v>0.47058823529411764</v>
      </c>
      <c r="V187" s="151">
        <v>0.11764705882352941</v>
      </c>
      <c r="W187" s="70"/>
    </row>
    <row r="188" spans="1:23" x14ac:dyDescent="0.25">
      <c r="A188" t="s">
        <v>53</v>
      </c>
      <c r="B188" s="70">
        <v>0</v>
      </c>
      <c r="C188" s="70">
        <v>0</v>
      </c>
      <c r="D188" s="70">
        <v>0</v>
      </c>
      <c r="E188" s="70">
        <v>0</v>
      </c>
      <c r="F188" s="70">
        <v>0</v>
      </c>
      <c r="G188" s="70">
        <v>0</v>
      </c>
      <c r="H188" s="70">
        <v>0</v>
      </c>
      <c r="I188" s="70">
        <v>0</v>
      </c>
      <c r="J188" s="70">
        <v>0</v>
      </c>
      <c r="K188" s="70">
        <v>0</v>
      </c>
      <c r="M188" t="s">
        <v>250</v>
      </c>
      <c r="N188" s="151">
        <v>0</v>
      </c>
      <c r="O188" s="151">
        <v>5.8823529411764705E-2</v>
      </c>
      <c r="P188" s="151">
        <v>0</v>
      </c>
      <c r="Q188" s="151">
        <v>0</v>
      </c>
      <c r="R188" s="151">
        <v>1.6470588235294117</v>
      </c>
      <c r="S188" s="151">
        <v>5.4705882352941178</v>
      </c>
      <c r="T188" s="151">
        <v>13.411764705882353</v>
      </c>
      <c r="U188" s="151">
        <v>11.058823529411764</v>
      </c>
      <c r="V188" s="151">
        <v>2.7647058823529411</v>
      </c>
      <c r="W188" s="70"/>
    </row>
    <row r="189" spans="1:23" x14ac:dyDescent="0.25">
      <c r="A189" t="s">
        <v>15</v>
      </c>
      <c r="B189" s="70">
        <v>0</v>
      </c>
      <c r="C189" s="70">
        <v>0</v>
      </c>
      <c r="D189" s="70">
        <v>0</v>
      </c>
      <c r="E189" s="70">
        <v>0</v>
      </c>
      <c r="F189" s="70">
        <v>0</v>
      </c>
      <c r="G189" s="70">
        <v>0</v>
      </c>
      <c r="H189" s="70">
        <v>4</v>
      </c>
      <c r="I189" s="70">
        <v>14</v>
      </c>
      <c r="J189" s="70">
        <v>0</v>
      </c>
      <c r="K189" s="70">
        <v>18</v>
      </c>
      <c r="N189" s="70"/>
      <c r="O189" s="70"/>
      <c r="P189" s="70"/>
      <c r="Q189" s="70"/>
      <c r="R189" s="70"/>
      <c r="S189" s="70"/>
      <c r="T189" s="70"/>
      <c r="U189" s="70"/>
      <c r="V189" s="70"/>
      <c r="W189" s="70"/>
    </row>
    <row r="190" spans="1:23" x14ac:dyDescent="0.25">
      <c r="A190" t="s">
        <v>54</v>
      </c>
      <c r="B190" s="70">
        <v>0</v>
      </c>
      <c r="C190" s="70">
        <v>0</v>
      </c>
      <c r="D190" s="70">
        <v>0</v>
      </c>
      <c r="E190" s="70">
        <v>0</v>
      </c>
      <c r="F190" s="70">
        <v>0</v>
      </c>
      <c r="G190" s="70">
        <v>0</v>
      </c>
      <c r="H190" s="70">
        <v>19</v>
      </c>
      <c r="I190" s="70">
        <v>3</v>
      </c>
      <c r="J190" s="70">
        <v>0</v>
      </c>
      <c r="K190" s="70">
        <v>22</v>
      </c>
      <c r="N190" s="70"/>
      <c r="O190" s="70"/>
      <c r="P190" s="70"/>
      <c r="Q190" s="70"/>
      <c r="R190" s="70"/>
      <c r="S190" s="70"/>
      <c r="T190" s="70"/>
      <c r="U190" s="70"/>
      <c r="V190" s="70"/>
      <c r="W190" s="70"/>
    </row>
    <row r="191" spans="1:23" x14ac:dyDescent="0.25">
      <c r="A191" t="s">
        <v>47</v>
      </c>
      <c r="B191" s="70">
        <v>0</v>
      </c>
      <c r="C191" s="70">
        <v>0</v>
      </c>
      <c r="D191" s="70">
        <v>0</v>
      </c>
      <c r="E191" s="70">
        <v>0</v>
      </c>
      <c r="F191" s="70">
        <v>0</v>
      </c>
      <c r="G191" s="70">
        <v>6</v>
      </c>
      <c r="H191" s="70">
        <v>155</v>
      </c>
      <c r="I191" s="70">
        <v>142</v>
      </c>
      <c r="J191" s="70">
        <v>41</v>
      </c>
      <c r="K191" s="70">
        <v>344</v>
      </c>
      <c r="M191" s="62" t="s">
        <v>11</v>
      </c>
      <c r="N191" s="222" t="s">
        <v>217</v>
      </c>
      <c r="O191" s="222" t="s">
        <v>218</v>
      </c>
      <c r="P191" s="222" t="s">
        <v>219</v>
      </c>
      <c r="Q191" s="222" t="s">
        <v>220</v>
      </c>
      <c r="R191" s="222" t="s">
        <v>221</v>
      </c>
      <c r="S191" s="222" t="s">
        <v>222</v>
      </c>
      <c r="T191" s="222" t="s">
        <v>223</v>
      </c>
      <c r="U191" s="222" t="s">
        <v>224</v>
      </c>
      <c r="V191" s="222" t="s">
        <v>225</v>
      </c>
      <c r="W191" s="70" t="s">
        <v>24</v>
      </c>
    </row>
    <row r="192" spans="1:23" x14ac:dyDescent="0.25">
      <c r="A192" t="s">
        <v>16</v>
      </c>
      <c r="B192" s="70">
        <v>0</v>
      </c>
      <c r="C192" s="70">
        <v>0</v>
      </c>
      <c r="D192" s="70">
        <v>0</v>
      </c>
      <c r="E192" s="70">
        <v>0</v>
      </c>
      <c r="F192" s="70">
        <v>0</v>
      </c>
      <c r="G192" s="70">
        <v>0</v>
      </c>
      <c r="H192" s="70">
        <v>0</v>
      </c>
      <c r="I192" s="70">
        <v>0</v>
      </c>
      <c r="J192" s="70">
        <v>0</v>
      </c>
      <c r="K192" s="70">
        <v>0</v>
      </c>
      <c r="M192">
        <v>2009</v>
      </c>
      <c r="N192" s="70">
        <v>0</v>
      </c>
      <c r="O192" s="70">
        <v>0</v>
      </c>
      <c r="P192" s="70">
        <v>0</v>
      </c>
      <c r="Q192" s="70">
        <v>0</v>
      </c>
      <c r="R192" s="70">
        <v>1326</v>
      </c>
      <c r="S192" s="70">
        <v>814</v>
      </c>
      <c r="T192" s="70">
        <v>942</v>
      </c>
      <c r="U192" s="70">
        <v>146</v>
      </c>
      <c r="V192" s="70">
        <v>1</v>
      </c>
      <c r="W192" s="70">
        <v>3229</v>
      </c>
    </row>
    <row r="193" spans="1:23" x14ac:dyDescent="0.25">
      <c r="A193" t="s">
        <v>55</v>
      </c>
      <c r="B193" s="70">
        <v>0</v>
      </c>
      <c r="C193" s="70">
        <v>0</v>
      </c>
      <c r="D193" s="70">
        <v>0</v>
      </c>
      <c r="E193" s="70">
        <v>0</v>
      </c>
      <c r="F193" s="70">
        <v>0</v>
      </c>
      <c r="G193" s="70">
        <v>0</v>
      </c>
      <c r="H193" s="70">
        <v>0</v>
      </c>
      <c r="I193" s="70">
        <v>0</v>
      </c>
      <c r="J193" s="70">
        <v>0</v>
      </c>
      <c r="K193" s="70">
        <v>0</v>
      </c>
      <c r="M193">
        <v>2010</v>
      </c>
      <c r="N193" s="70">
        <v>0</v>
      </c>
      <c r="O193" s="70">
        <v>0</v>
      </c>
      <c r="P193" s="70">
        <v>7</v>
      </c>
      <c r="Q193" s="70">
        <v>100</v>
      </c>
      <c r="R193" s="70">
        <v>500</v>
      </c>
      <c r="S193" s="70">
        <v>142</v>
      </c>
      <c r="T193" s="70">
        <v>3880</v>
      </c>
      <c r="U193" s="70">
        <v>367</v>
      </c>
      <c r="V193" s="70">
        <v>0</v>
      </c>
      <c r="W193" s="70">
        <v>4996</v>
      </c>
    </row>
    <row r="194" spans="1:23" x14ac:dyDescent="0.25">
      <c r="A194" t="s">
        <v>17</v>
      </c>
      <c r="B194" s="70">
        <v>0</v>
      </c>
      <c r="C194" s="70">
        <v>0</v>
      </c>
      <c r="D194" s="70">
        <v>0</v>
      </c>
      <c r="E194" s="70">
        <v>0</v>
      </c>
      <c r="F194" s="70">
        <v>0</v>
      </c>
      <c r="G194" s="70">
        <v>500</v>
      </c>
      <c r="H194" s="70">
        <v>0</v>
      </c>
      <c r="I194" s="70">
        <v>200</v>
      </c>
      <c r="J194" s="70">
        <v>3</v>
      </c>
      <c r="K194" s="70">
        <v>703</v>
      </c>
      <c r="M194">
        <v>2011</v>
      </c>
      <c r="N194" s="70">
        <v>0</v>
      </c>
      <c r="O194" s="70">
        <v>0</v>
      </c>
      <c r="P194" s="70">
        <v>0</v>
      </c>
      <c r="Q194" s="70">
        <v>0</v>
      </c>
      <c r="R194" s="70">
        <v>84</v>
      </c>
      <c r="S194" s="70">
        <v>2125</v>
      </c>
      <c r="T194" s="70">
        <v>1850</v>
      </c>
      <c r="U194" s="70">
        <v>39</v>
      </c>
      <c r="V194" s="70">
        <v>2</v>
      </c>
      <c r="W194" s="70">
        <v>4100</v>
      </c>
    </row>
    <row r="195" spans="1:23" x14ac:dyDescent="0.25">
      <c r="A195" t="s">
        <v>142</v>
      </c>
      <c r="B195" s="70">
        <v>0</v>
      </c>
      <c r="C195" s="70">
        <v>0</v>
      </c>
      <c r="D195" s="70">
        <v>0</v>
      </c>
      <c r="E195" s="70">
        <v>0</v>
      </c>
      <c r="F195" s="70">
        <v>0</v>
      </c>
      <c r="G195" s="70">
        <v>0</v>
      </c>
      <c r="H195" s="70">
        <v>0</v>
      </c>
      <c r="I195" s="70">
        <v>2</v>
      </c>
      <c r="J195" s="70">
        <v>3</v>
      </c>
      <c r="K195" s="70">
        <v>5</v>
      </c>
      <c r="M195">
        <v>2012</v>
      </c>
      <c r="N195" s="70">
        <v>0</v>
      </c>
      <c r="O195" s="70">
        <v>0</v>
      </c>
      <c r="P195" s="70">
        <v>0</v>
      </c>
      <c r="Q195" s="70">
        <v>114</v>
      </c>
      <c r="R195" s="70">
        <v>3115</v>
      </c>
      <c r="S195" s="70">
        <v>6623</v>
      </c>
      <c r="T195" s="70">
        <v>6028</v>
      </c>
      <c r="U195" s="70">
        <v>477</v>
      </c>
      <c r="V195" s="70">
        <v>18</v>
      </c>
      <c r="W195" s="70">
        <v>16375</v>
      </c>
    </row>
    <row r="196" spans="1:23" x14ac:dyDescent="0.25">
      <c r="A196" t="s">
        <v>24</v>
      </c>
      <c r="B196" s="70">
        <v>1</v>
      </c>
      <c r="C196" s="70">
        <v>13</v>
      </c>
      <c r="D196" s="70">
        <v>151</v>
      </c>
      <c r="E196" s="70">
        <v>59</v>
      </c>
      <c r="F196" s="70">
        <v>102</v>
      </c>
      <c r="G196" s="70">
        <v>941</v>
      </c>
      <c r="H196" s="70">
        <v>12488</v>
      </c>
      <c r="I196" s="70">
        <v>4018</v>
      </c>
      <c r="J196" s="70">
        <v>850</v>
      </c>
      <c r="K196" s="70">
        <v>18623</v>
      </c>
      <c r="M196">
        <v>2013</v>
      </c>
      <c r="N196" s="70">
        <v>0</v>
      </c>
      <c r="O196" s="70">
        <v>0</v>
      </c>
      <c r="P196" s="70">
        <v>0</v>
      </c>
      <c r="Q196" s="70">
        <v>0</v>
      </c>
      <c r="R196" s="70">
        <v>1</v>
      </c>
      <c r="S196" s="70">
        <v>110</v>
      </c>
      <c r="T196" s="70">
        <v>5254</v>
      </c>
      <c r="U196" s="70">
        <v>2529</v>
      </c>
      <c r="V196" s="70">
        <v>70</v>
      </c>
      <c r="W196" s="70">
        <v>7964</v>
      </c>
    </row>
    <row r="197" spans="1:23" x14ac:dyDescent="0.25">
      <c r="B197" s="70"/>
      <c r="C197" s="70"/>
      <c r="D197" s="70"/>
      <c r="E197" s="70"/>
      <c r="F197" s="70"/>
      <c r="G197" s="70"/>
      <c r="H197" s="70"/>
      <c r="I197" s="70"/>
      <c r="J197" s="70"/>
      <c r="K197" s="70"/>
      <c r="M197">
        <v>2014</v>
      </c>
      <c r="N197" s="70">
        <v>0</v>
      </c>
      <c r="O197" s="70">
        <v>0</v>
      </c>
      <c r="P197" s="70">
        <v>61</v>
      </c>
      <c r="Q197" s="70">
        <v>281</v>
      </c>
      <c r="R197" s="70">
        <v>2109</v>
      </c>
      <c r="S197" s="70">
        <v>1174</v>
      </c>
      <c r="T197" s="70">
        <v>353</v>
      </c>
      <c r="U197" s="70">
        <v>20</v>
      </c>
      <c r="V197" s="70">
        <v>2</v>
      </c>
      <c r="W197" s="70">
        <v>4000</v>
      </c>
    </row>
    <row r="198" spans="1:23" x14ac:dyDescent="0.25">
      <c r="B198" s="70"/>
      <c r="C198" s="70"/>
      <c r="D198" s="70"/>
      <c r="E198" s="70"/>
      <c r="F198" s="70"/>
      <c r="G198" s="70"/>
      <c r="H198" s="70"/>
      <c r="I198" s="70"/>
      <c r="J198" s="70"/>
      <c r="K198" s="70"/>
      <c r="M198">
        <v>2015</v>
      </c>
      <c r="N198" s="70">
        <v>0</v>
      </c>
      <c r="O198" s="70">
        <v>0</v>
      </c>
      <c r="P198" s="70">
        <v>1</v>
      </c>
      <c r="Q198" s="70">
        <v>100</v>
      </c>
      <c r="R198" s="70">
        <v>301</v>
      </c>
      <c r="S198" s="70">
        <v>1251</v>
      </c>
      <c r="T198" s="70">
        <v>594</v>
      </c>
      <c r="U198" s="70">
        <v>20</v>
      </c>
      <c r="V198" s="70">
        <v>0</v>
      </c>
      <c r="W198" s="70">
        <v>2267</v>
      </c>
    </row>
    <row r="199" spans="1:23" x14ac:dyDescent="0.25">
      <c r="A199" t="s">
        <v>150</v>
      </c>
      <c r="B199" s="70" t="s">
        <v>20</v>
      </c>
      <c r="C199" s="70"/>
      <c r="D199" s="70"/>
      <c r="E199" s="70" t="s">
        <v>21</v>
      </c>
      <c r="F199" s="70"/>
      <c r="G199" s="70"/>
      <c r="H199" s="70"/>
      <c r="I199" s="70"/>
      <c r="J199" s="70"/>
      <c r="K199" s="70"/>
      <c r="M199">
        <v>2016</v>
      </c>
      <c r="N199" s="70">
        <v>0</v>
      </c>
      <c r="O199" s="70">
        <v>0</v>
      </c>
      <c r="P199" s="70">
        <v>72</v>
      </c>
      <c r="Q199" s="70">
        <v>439</v>
      </c>
      <c r="R199" s="70">
        <v>420</v>
      </c>
      <c r="S199" s="70">
        <v>203</v>
      </c>
      <c r="T199" s="70">
        <v>131</v>
      </c>
      <c r="U199" s="70">
        <v>125</v>
      </c>
      <c r="V199" s="70">
        <v>13</v>
      </c>
      <c r="W199" s="70">
        <v>1403</v>
      </c>
    </row>
    <row r="200" spans="1:23" x14ac:dyDescent="0.25">
      <c r="A200" t="s">
        <v>19</v>
      </c>
      <c r="B200" s="70">
        <v>17</v>
      </c>
      <c r="C200" s="70">
        <v>22</v>
      </c>
      <c r="D200" s="70">
        <v>27</v>
      </c>
      <c r="E200" s="70">
        <v>2</v>
      </c>
      <c r="F200" s="70">
        <v>7</v>
      </c>
      <c r="G200" s="70">
        <v>12</v>
      </c>
      <c r="H200" s="70">
        <v>17</v>
      </c>
      <c r="I200" s="70">
        <v>22</v>
      </c>
      <c r="J200" s="70">
        <v>27</v>
      </c>
      <c r="K200" s="70" t="s">
        <v>24</v>
      </c>
      <c r="M200">
        <v>2017</v>
      </c>
      <c r="N200" s="70">
        <v>0</v>
      </c>
      <c r="O200" s="70">
        <v>0</v>
      </c>
      <c r="P200" s="70">
        <v>0</v>
      </c>
      <c r="Q200" s="70">
        <v>50</v>
      </c>
      <c r="R200" s="70">
        <v>1611</v>
      </c>
      <c r="S200" s="70">
        <v>2885</v>
      </c>
      <c r="T200" s="70">
        <v>2431</v>
      </c>
      <c r="U200" s="70">
        <v>212</v>
      </c>
      <c r="V200" s="70">
        <v>36</v>
      </c>
      <c r="W200" s="70">
        <v>7225</v>
      </c>
    </row>
    <row r="201" spans="1:23" x14ac:dyDescent="0.25">
      <c r="A201" t="s">
        <v>1</v>
      </c>
      <c r="B201" s="70">
        <v>0</v>
      </c>
      <c r="C201" s="70">
        <v>0</v>
      </c>
      <c r="D201" s="70">
        <v>3</v>
      </c>
      <c r="E201" s="70">
        <v>10</v>
      </c>
      <c r="F201" s="70">
        <v>45</v>
      </c>
      <c r="G201" s="70">
        <v>64</v>
      </c>
      <c r="H201" s="70">
        <v>52</v>
      </c>
      <c r="I201" s="70">
        <v>34</v>
      </c>
      <c r="J201" s="70">
        <v>43</v>
      </c>
      <c r="K201" s="70">
        <v>251</v>
      </c>
      <c r="M201">
        <v>2018</v>
      </c>
      <c r="N201" s="70">
        <v>0</v>
      </c>
      <c r="O201" s="70">
        <v>0</v>
      </c>
      <c r="P201" s="70">
        <v>0</v>
      </c>
      <c r="Q201" s="70">
        <v>0</v>
      </c>
      <c r="R201" s="70">
        <v>186</v>
      </c>
      <c r="S201" s="70">
        <v>6094</v>
      </c>
      <c r="T201" s="70">
        <v>7611</v>
      </c>
      <c r="U201" s="70">
        <v>585</v>
      </c>
      <c r="V201" s="70">
        <v>32</v>
      </c>
      <c r="W201" s="70">
        <v>14508</v>
      </c>
    </row>
    <row r="202" spans="1:23" x14ac:dyDescent="0.25">
      <c r="A202" t="s">
        <v>49</v>
      </c>
      <c r="B202" s="70">
        <v>0</v>
      </c>
      <c r="C202" s="70">
        <v>0</v>
      </c>
      <c r="D202" s="70">
        <v>0</v>
      </c>
      <c r="E202" s="70">
        <v>0</v>
      </c>
      <c r="F202" s="70">
        <v>0</v>
      </c>
      <c r="G202" s="70">
        <v>0</v>
      </c>
      <c r="H202" s="70">
        <v>0</v>
      </c>
      <c r="I202" s="70">
        <v>0</v>
      </c>
      <c r="J202" s="70">
        <v>0</v>
      </c>
      <c r="K202" s="70">
        <v>0</v>
      </c>
      <c r="M202">
        <v>2019</v>
      </c>
      <c r="N202" s="70">
        <v>0</v>
      </c>
      <c r="O202" s="70">
        <v>0</v>
      </c>
      <c r="P202" s="70">
        <v>0</v>
      </c>
      <c r="Q202" s="70">
        <v>0</v>
      </c>
      <c r="R202" s="70">
        <v>343</v>
      </c>
      <c r="S202" s="70">
        <v>1626</v>
      </c>
      <c r="T202" s="70">
        <v>631</v>
      </c>
      <c r="U202" s="70">
        <v>320</v>
      </c>
      <c r="V202" s="70">
        <v>21</v>
      </c>
      <c r="W202" s="70">
        <v>2941</v>
      </c>
    </row>
    <row r="203" spans="1:23" x14ac:dyDescent="0.25">
      <c r="A203" t="s">
        <v>45</v>
      </c>
      <c r="B203" s="70">
        <v>0</v>
      </c>
      <c r="C203" s="70">
        <v>0</v>
      </c>
      <c r="D203" s="70">
        <v>0</v>
      </c>
      <c r="E203" s="70">
        <v>0</v>
      </c>
      <c r="F203" s="70">
        <v>0</v>
      </c>
      <c r="G203" s="70">
        <v>0</v>
      </c>
      <c r="H203" s="70">
        <v>0</v>
      </c>
      <c r="I203" s="70">
        <v>0</v>
      </c>
      <c r="J203" s="70">
        <v>0</v>
      </c>
      <c r="K203" s="70">
        <v>0</v>
      </c>
      <c r="M203">
        <v>2020</v>
      </c>
      <c r="N203" s="70">
        <v>0</v>
      </c>
      <c r="O203" s="70">
        <v>0</v>
      </c>
      <c r="P203" s="70">
        <v>0</v>
      </c>
      <c r="Q203" s="70">
        <v>12</v>
      </c>
      <c r="R203" s="70">
        <v>467</v>
      </c>
      <c r="S203" s="70">
        <v>8694</v>
      </c>
      <c r="T203" s="70">
        <v>4703</v>
      </c>
      <c r="U203" s="70">
        <v>123</v>
      </c>
      <c r="V203" s="70">
        <v>12</v>
      </c>
      <c r="W203" s="70">
        <v>14011</v>
      </c>
    </row>
    <row r="204" spans="1:23" x14ac:dyDescent="0.25">
      <c r="A204" t="s">
        <v>41</v>
      </c>
      <c r="B204" s="70">
        <v>0</v>
      </c>
      <c r="C204" s="70">
        <v>0</v>
      </c>
      <c r="D204" s="70">
        <v>13</v>
      </c>
      <c r="E204" s="70">
        <v>4</v>
      </c>
      <c r="F204" s="70">
        <v>0</v>
      </c>
      <c r="G204" s="70">
        <v>0</v>
      </c>
      <c r="H204" s="70">
        <v>0</v>
      </c>
      <c r="I204" s="70">
        <v>0</v>
      </c>
      <c r="J204" s="70">
        <v>0</v>
      </c>
      <c r="K204" s="70">
        <v>17</v>
      </c>
      <c r="M204">
        <v>2021</v>
      </c>
      <c r="N204" s="70">
        <v>0</v>
      </c>
      <c r="O204" s="70">
        <v>0</v>
      </c>
      <c r="P204" s="70">
        <v>0</v>
      </c>
      <c r="Q204" s="70">
        <v>279</v>
      </c>
      <c r="R204" s="70">
        <v>698</v>
      </c>
      <c r="S204" s="70">
        <v>2401</v>
      </c>
      <c r="T204" s="70">
        <v>1047</v>
      </c>
      <c r="U204" s="70">
        <v>85</v>
      </c>
      <c r="V204" s="70">
        <v>128</v>
      </c>
      <c r="W204" s="70">
        <v>4638</v>
      </c>
    </row>
    <row r="205" spans="1:23" x14ac:dyDescent="0.25">
      <c r="A205" t="s">
        <v>2</v>
      </c>
      <c r="B205" s="70">
        <v>0</v>
      </c>
      <c r="C205" s="70">
        <v>4</v>
      </c>
      <c r="D205" s="70">
        <v>39</v>
      </c>
      <c r="E205" s="70">
        <v>22</v>
      </c>
      <c r="F205" s="70">
        <v>38</v>
      </c>
      <c r="G205" s="70">
        <v>9</v>
      </c>
      <c r="H205" s="70">
        <v>2</v>
      </c>
      <c r="I205" s="70">
        <v>0</v>
      </c>
      <c r="J205" s="70">
        <v>0</v>
      </c>
      <c r="K205" s="70">
        <v>114</v>
      </c>
      <c r="M205">
        <v>2022</v>
      </c>
      <c r="N205" s="70">
        <v>0</v>
      </c>
      <c r="O205" s="70">
        <v>0</v>
      </c>
      <c r="P205" s="70">
        <v>0</v>
      </c>
      <c r="Q205" s="70">
        <v>0</v>
      </c>
      <c r="R205" s="70">
        <v>616</v>
      </c>
      <c r="S205" s="70">
        <v>3284</v>
      </c>
      <c r="T205" s="70">
        <v>5709</v>
      </c>
      <c r="U205" s="70">
        <v>275</v>
      </c>
      <c r="V205" s="70">
        <v>5</v>
      </c>
      <c r="W205" s="70">
        <v>9889</v>
      </c>
    </row>
    <row r="206" spans="1:23" x14ac:dyDescent="0.25">
      <c r="A206" t="s">
        <v>43</v>
      </c>
      <c r="B206" s="70">
        <v>0</v>
      </c>
      <c r="C206" s="70">
        <v>1</v>
      </c>
      <c r="D206" s="70">
        <v>0</v>
      </c>
      <c r="E206" s="70">
        <v>0</v>
      </c>
      <c r="F206" s="70">
        <v>2</v>
      </c>
      <c r="G206" s="70">
        <v>0</v>
      </c>
      <c r="H206" s="70">
        <v>2</v>
      </c>
      <c r="I206" s="70">
        <v>1</v>
      </c>
      <c r="J206" s="70">
        <v>2</v>
      </c>
      <c r="K206" s="70">
        <v>8</v>
      </c>
      <c r="M206" s="255">
        <v>2023</v>
      </c>
      <c r="N206" s="70">
        <v>0</v>
      </c>
      <c r="O206" s="70">
        <v>0</v>
      </c>
      <c r="P206" s="70">
        <v>0</v>
      </c>
      <c r="Q206" s="70">
        <v>3</v>
      </c>
      <c r="R206" s="70">
        <v>712</v>
      </c>
      <c r="S206" s="70">
        <v>8625</v>
      </c>
      <c r="T206" s="70">
        <v>2071</v>
      </c>
      <c r="U206" s="70">
        <v>85</v>
      </c>
      <c r="V206" s="70">
        <v>13</v>
      </c>
      <c r="W206" s="70">
        <v>11509</v>
      </c>
    </row>
    <row r="207" spans="1:23" x14ac:dyDescent="0.25">
      <c r="A207" t="s">
        <v>3</v>
      </c>
      <c r="B207" s="70">
        <v>0</v>
      </c>
      <c r="C207" s="70">
        <v>3</v>
      </c>
      <c r="D207" s="70">
        <v>2</v>
      </c>
      <c r="E207" s="70">
        <v>6</v>
      </c>
      <c r="F207" s="70">
        <v>0</v>
      </c>
      <c r="G207" s="70">
        <v>4</v>
      </c>
      <c r="H207" s="70">
        <v>0</v>
      </c>
      <c r="I207" s="70">
        <v>7</v>
      </c>
      <c r="J207" s="70">
        <v>2</v>
      </c>
      <c r="K207" s="70">
        <v>24</v>
      </c>
      <c r="M207" s="255">
        <v>2024</v>
      </c>
      <c r="N207" s="70">
        <v>0</v>
      </c>
      <c r="O207" s="70">
        <v>0</v>
      </c>
      <c r="P207" s="70">
        <v>0</v>
      </c>
      <c r="Q207" s="70">
        <v>12</v>
      </c>
      <c r="R207" s="70">
        <v>2340</v>
      </c>
      <c r="S207" s="70">
        <v>5133</v>
      </c>
      <c r="T207" s="70">
        <v>2399</v>
      </c>
      <c r="U207" s="70">
        <v>241</v>
      </c>
      <c r="V207" s="70">
        <v>959</v>
      </c>
      <c r="W207" s="70">
        <v>11084</v>
      </c>
    </row>
    <row r="208" spans="1:23" x14ac:dyDescent="0.25">
      <c r="A208" t="s">
        <v>4</v>
      </c>
      <c r="B208" s="70">
        <v>0</v>
      </c>
      <c r="C208" s="70">
        <v>0</v>
      </c>
      <c r="D208" s="70">
        <v>0</v>
      </c>
      <c r="E208" s="70">
        <v>0</v>
      </c>
      <c r="F208" s="70">
        <v>0</v>
      </c>
      <c r="G208" s="70">
        <v>0</v>
      </c>
      <c r="H208" s="70">
        <v>4</v>
      </c>
      <c r="I208" s="70">
        <v>0</v>
      </c>
      <c r="J208" s="70">
        <v>0</v>
      </c>
      <c r="K208" s="70">
        <v>4</v>
      </c>
      <c r="M208" s="255">
        <v>2025</v>
      </c>
      <c r="N208" s="70">
        <v>0</v>
      </c>
      <c r="O208" s="70">
        <v>0</v>
      </c>
      <c r="P208" s="70">
        <v>0</v>
      </c>
      <c r="Q208" s="70">
        <v>11</v>
      </c>
      <c r="R208" s="70">
        <v>306</v>
      </c>
      <c r="S208" s="70">
        <v>5463</v>
      </c>
      <c r="T208" s="70">
        <v>2765</v>
      </c>
      <c r="U208" s="70">
        <v>10780</v>
      </c>
      <c r="V208" s="70">
        <v>166</v>
      </c>
      <c r="W208" s="70">
        <v>19491</v>
      </c>
    </row>
    <row r="209" spans="1:23" x14ac:dyDescent="0.25">
      <c r="A209" t="s">
        <v>48</v>
      </c>
      <c r="B209" s="70">
        <v>0</v>
      </c>
      <c r="C209" s="70">
        <v>0</v>
      </c>
      <c r="D209" s="70">
        <v>0</v>
      </c>
      <c r="E209" s="70">
        <v>0</v>
      </c>
      <c r="F209" s="70">
        <v>0</v>
      </c>
      <c r="G209" s="70">
        <v>0</v>
      </c>
      <c r="H209" s="70">
        <v>0</v>
      </c>
      <c r="I209" s="70">
        <v>0</v>
      </c>
      <c r="J209" s="70">
        <v>0</v>
      </c>
      <c r="K209" s="70">
        <v>0</v>
      </c>
      <c r="M209" s="9" t="s">
        <v>24</v>
      </c>
      <c r="N209" s="70">
        <f>SUM(N192:N208)</f>
        <v>0</v>
      </c>
      <c r="O209" s="70">
        <f t="shared" ref="O209:W209" si="16">SUM(O192:O208)</f>
        <v>0</v>
      </c>
      <c r="P209" s="70">
        <f t="shared" si="16"/>
        <v>141</v>
      </c>
      <c r="Q209" s="70">
        <f t="shared" si="16"/>
        <v>1401</v>
      </c>
      <c r="R209" s="70">
        <f t="shared" si="16"/>
        <v>15135</v>
      </c>
      <c r="S209" s="70">
        <f t="shared" si="16"/>
        <v>56647</v>
      </c>
      <c r="T209" s="70">
        <f t="shared" si="16"/>
        <v>48399</v>
      </c>
      <c r="U209" s="70">
        <f t="shared" si="16"/>
        <v>16429</v>
      </c>
      <c r="V209" s="70">
        <f t="shared" si="16"/>
        <v>1478</v>
      </c>
      <c r="W209" s="70">
        <f t="shared" si="16"/>
        <v>139630</v>
      </c>
    </row>
    <row r="210" spans="1:23" x14ac:dyDescent="0.25">
      <c r="A210" t="s">
        <v>6</v>
      </c>
      <c r="B210" s="70">
        <v>0</v>
      </c>
      <c r="C210" s="70">
        <v>0</v>
      </c>
      <c r="D210" s="70">
        <v>0</v>
      </c>
      <c r="E210" s="70">
        <v>0</v>
      </c>
      <c r="F210" s="70">
        <v>0</v>
      </c>
      <c r="G210" s="70">
        <v>0</v>
      </c>
      <c r="H210" s="70">
        <v>0</v>
      </c>
      <c r="I210" s="70">
        <v>0</v>
      </c>
      <c r="J210" s="70">
        <v>0</v>
      </c>
      <c r="K210" s="70">
        <v>0</v>
      </c>
      <c r="M210" s="9" t="s">
        <v>61</v>
      </c>
      <c r="N210" s="70">
        <f>N209/17</f>
        <v>0</v>
      </c>
      <c r="O210" s="70">
        <f t="shared" ref="O210:W210" si="17">O209/17</f>
        <v>0</v>
      </c>
      <c r="P210" s="70">
        <f t="shared" si="17"/>
        <v>8.2941176470588243</v>
      </c>
      <c r="Q210" s="70">
        <f t="shared" si="17"/>
        <v>82.411764705882348</v>
      </c>
      <c r="R210" s="70">
        <f t="shared" si="17"/>
        <v>890.29411764705878</v>
      </c>
      <c r="S210" s="70">
        <f t="shared" si="17"/>
        <v>3332.1764705882351</v>
      </c>
      <c r="T210" s="70">
        <f t="shared" si="17"/>
        <v>2847</v>
      </c>
      <c r="U210" s="70">
        <f t="shared" si="17"/>
        <v>966.41176470588232</v>
      </c>
      <c r="V210" s="70">
        <f t="shared" si="17"/>
        <v>86.941176470588232</v>
      </c>
      <c r="W210" s="70">
        <f t="shared" si="17"/>
        <v>8213.5294117647063</v>
      </c>
    </row>
    <row r="211" spans="1:23" x14ac:dyDescent="0.25">
      <c r="A211" t="s">
        <v>7</v>
      </c>
      <c r="B211" s="70">
        <v>0</v>
      </c>
      <c r="C211" s="70">
        <v>0</v>
      </c>
      <c r="D211" s="70">
        <v>0</v>
      </c>
      <c r="E211" s="70">
        <v>2</v>
      </c>
      <c r="F211" s="70">
        <v>12</v>
      </c>
      <c r="G211" s="70">
        <v>1</v>
      </c>
      <c r="H211" s="70">
        <v>1</v>
      </c>
      <c r="I211" s="70">
        <v>10</v>
      </c>
      <c r="J211" s="70">
        <v>0</v>
      </c>
      <c r="K211" s="70">
        <v>26</v>
      </c>
      <c r="N211" s="70"/>
      <c r="O211" s="70"/>
      <c r="P211" s="70"/>
      <c r="Q211" s="70"/>
      <c r="R211" s="70"/>
      <c r="S211" s="70"/>
      <c r="T211" s="70"/>
      <c r="U211" s="70"/>
      <c r="V211" s="70"/>
      <c r="W211" s="70"/>
    </row>
    <row r="212" spans="1:23" x14ac:dyDescent="0.25">
      <c r="A212" t="s">
        <v>81</v>
      </c>
      <c r="B212" s="70">
        <v>0</v>
      </c>
      <c r="C212" s="70">
        <v>0</v>
      </c>
      <c r="D212" s="70">
        <v>0</v>
      </c>
      <c r="E212" s="70">
        <v>0</v>
      </c>
      <c r="F212" s="70">
        <v>0</v>
      </c>
      <c r="G212" s="70">
        <v>0</v>
      </c>
      <c r="H212" s="70">
        <v>0</v>
      </c>
      <c r="I212" s="70">
        <v>0</v>
      </c>
      <c r="J212" s="70">
        <v>0</v>
      </c>
      <c r="K212" s="70">
        <v>0</v>
      </c>
      <c r="M212" s="62" t="s">
        <v>12</v>
      </c>
      <c r="N212" s="222" t="s">
        <v>217</v>
      </c>
      <c r="O212" s="222" t="s">
        <v>218</v>
      </c>
      <c r="P212" s="222" t="s">
        <v>219</v>
      </c>
      <c r="Q212" s="222" t="s">
        <v>220</v>
      </c>
      <c r="R212" s="222" t="s">
        <v>221</v>
      </c>
      <c r="S212" s="222" t="s">
        <v>222</v>
      </c>
      <c r="T212" s="222" t="s">
        <v>223</v>
      </c>
      <c r="U212" s="222" t="s">
        <v>224</v>
      </c>
      <c r="V212" s="222" t="s">
        <v>225</v>
      </c>
      <c r="W212" s="70" t="s">
        <v>24</v>
      </c>
    </row>
    <row r="213" spans="1:23" x14ac:dyDescent="0.25">
      <c r="A213" t="s">
        <v>50</v>
      </c>
      <c r="B213" s="70">
        <v>0</v>
      </c>
      <c r="C213" s="70">
        <v>0</v>
      </c>
      <c r="D213" s="70">
        <v>0</v>
      </c>
      <c r="E213" s="70">
        <v>0</v>
      </c>
      <c r="F213" s="70">
        <v>0</v>
      </c>
      <c r="G213" s="70">
        <v>0</v>
      </c>
      <c r="H213" s="70">
        <v>0</v>
      </c>
      <c r="I213" s="70">
        <v>0</v>
      </c>
      <c r="J213" s="70">
        <v>0</v>
      </c>
      <c r="K213" s="70">
        <v>0</v>
      </c>
      <c r="M213">
        <v>2009</v>
      </c>
      <c r="N213" s="70">
        <v>0</v>
      </c>
      <c r="O213" s="70">
        <v>0</v>
      </c>
      <c r="P213" s="70">
        <v>0</v>
      </c>
      <c r="Q213" s="70">
        <v>0</v>
      </c>
      <c r="R213" s="70">
        <v>44</v>
      </c>
      <c r="S213" s="70">
        <v>49</v>
      </c>
      <c r="T213" s="70">
        <v>43</v>
      </c>
      <c r="U213" s="70">
        <v>0</v>
      </c>
      <c r="V213" s="70">
        <v>0</v>
      </c>
      <c r="W213" s="70">
        <v>136</v>
      </c>
    </row>
    <row r="214" spans="1:23" x14ac:dyDescent="0.25">
      <c r="A214" t="s">
        <v>51</v>
      </c>
      <c r="B214" s="70">
        <v>0</v>
      </c>
      <c r="C214" s="70">
        <v>0</v>
      </c>
      <c r="D214" s="70">
        <v>0</v>
      </c>
      <c r="E214" s="70">
        <v>3</v>
      </c>
      <c r="F214" s="70">
        <v>0</v>
      </c>
      <c r="G214" s="70">
        <v>0</v>
      </c>
      <c r="H214" s="70">
        <v>0</v>
      </c>
      <c r="I214" s="70">
        <v>0</v>
      </c>
      <c r="J214" s="70">
        <v>0</v>
      </c>
      <c r="K214" s="70">
        <v>3</v>
      </c>
      <c r="M214">
        <v>2010</v>
      </c>
      <c r="N214" s="70">
        <v>0</v>
      </c>
      <c r="O214" s="70">
        <v>0</v>
      </c>
      <c r="P214" s="70">
        <v>0</v>
      </c>
      <c r="Q214" s="70">
        <v>0</v>
      </c>
      <c r="R214" s="70">
        <v>0</v>
      </c>
      <c r="S214" s="70">
        <v>2</v>
      </c>
      <c r="T214" s="70">
        <v>97</v>
      </c>
      <c r="U214" s="70">
        <v>146</v>
      </c>
      <c r="V214" s="70">
        <v>0</v>
      </c>
      <c r="W214" s="70">
        <v>245</v>
      </c>
    </row>
    <row r="215" spans="1:23" x14ac:dyDescent="0.25">
      <c r="A215" t="s">
        <v>42</v>
      </c>
      <c r="B215" s="70">
        <v>0</v>
      </c>
      <c r="C215" s="70">
        <v>0</v>
      </c>
      <c r="D215" s="70">
        <v>0</v>
      </c>
      <c r="E215" s="70">
        <v>4</v>
      </c>
      <c r="F215" s="70">
        <v>4</v>
      </c>
      <c r="G215" s="70">
        <v>0</v>
      </c>
      <c r="H215" s="70">
        <v>0</v>
      </c>
      <c r="I215" s="70">
        <v>0</v>
      </c>
      <c r="J215" s="70">
        <v>0</v>
      </c>
      <c r="K215" s="70">
        <v>8</v>
      </c>
      <c r="M215">
        <v>2011</v>
      </c>
      <c r="N215" s="70">
        <v>0</v>
      </c>
      <c r="O215" s="70">
        <v>0</v>
      </c>
      <c r="P215" s="70">
        <v>0</v>
      </c>
      <c r="Q215" s="70">
        <v>13</v>
      </c>
      <c r="R215" s="70">
        <v>47</v>
      </c>
      <c r="S215" s="70">
        <v>105</v>
      </c>
      <c r="T215" s="70">
        <v>38</v>
      </c>
      <c r="U215" s="70">
        <v>15</v>
      </c>
      <c r="V215" s="70">
        <v>1</v>
      </c>
      <c r="W215" s="70">
        <v>219</v>
      </c>
    </row>
    <row r="216" spans="1:23" x14ac:dyDescent="0.25">
      <c r="A216" t="s">
        <v>8</v>
      </c>
      <c r="B216" s="70">
        <v>0</v>
      </c>
      <c r="C216" s="70">
        <v>0</v>
      </c>
      <c r="D216" s="70">
        <v>0</v>
      </c>
      <c r="E216" s="70">
        <v>0</v>
      </c>
      <c r="F216" s="70">
        <v>0</v>
      </c>
      <c r="G216" s="70">
        <v>15</v>
      </c>
      <c r="H216" s="70">
        <v>20</v>
      </c>
      <c r="I216" s="70">
        <v>1</v>
      </c>
      <c r="J216" s="70">
        <v>3</v>
      </c>
      <c r="K216" s="70">
        <v>39</v>
      </c>
      <c r="M216">
        <v>2012</v>
      </c>
      <c r="N216" s="70">
        <v>0</v>
      </c>
      <c r="O216" s="70">
        <v>0</v>
      </c>
      <c r="P216" s="70">
        <v>2</v>
      </c>
      <c r="Q216" s="70">
        <v>9</v>
      </c>
      <c r="R216" s="70">
        <v>9</v>
      </c>
      <c r="S216" s="70">
        <v>50</v>
      </c>
      <c r="T216" s="70">
        <v>30</v>
      </c>
      <c r="U216" s="70">
        <v>2</v>
      </c>
      <c r="V216" s="70">
        <v>1</v>
      </c>
      <c r="W216" s="70">
        <v>103</v>
      </c>
    </row>
    <row r="217" spans="1:23" x14ac:dyDescent="0.25">
      <c r="A217" t="s">
        <v>9</v>
      </c>
      <c r="B217" s="70">
        <v>0</v>
      </c>
      <c r="C217" s="70">
        <v>4</v>
      </c>
      <c r="D217" s="70">
        <v>6</v>
      </c>
      <c r="E217" s="70">
        <v>160</v>
      </c>
      <c r="F217" s="70">
        <v>878</v>
      </c>
      <c r="G217" s="70">
        <v>798</v>
      </c>
      <c r="H217" s="70">
        <v>276</v>
      </c>
      <c r="I217" s="70">
        <v>482</v>
      </c>
      <c r="J217" s="70">
        <v>40</v>
      </c>
      <c r="K217" s="70">
        <v>2644</v>
      </c>
      <c r="M217">
        <v>2013</v>
      </c>
      <c r="N217" s="70">
        <v>0</v>
      </c>
      <c r="O217" s="70">
        <v>0</v>
      </c>
      <c r="P217" s="70">
        <v>0</v>
      </c>
      <c r="Q217" s="70">
        <v>0</v>
      </c>
      <c r="R217" s="70">
        <v>0</v>
      </c>
      <c r="S217" s="70">
        <v>0</v>
      </c>
      <c r="T217" s="70">
        <v>48</v>
      </c>
      <c r="U217" s="70">
        <v>18</v>
      </c>
      <c r="V217" s="70">
        <v>62</v>
      </c>
      <c r="W217" s="70">
        <v>128</v>
      </c>
    </row>
    <row r="218" spans="1:23" x14ac:dyDescent="0.25">
      <c r="A218" t="s">
        <v>44</v>
      </c>
      <c r="B218" s="70">
        <v>0</v>
      </c>
      <c r="C218" s="70">
        <v>0</v>
      </c>
      <c r="D218" s="70">
        <v>0</v>
      </c>
      <c r="E218" s="70">
        <v>0</v>
      </c>
      <c r="F218" s="70">
        <v>1</v>
      </c>
      <c r="G218" s="70">
        <v>1</v>
      </c>
      <c r="H218" s="70">
        <v>0</v>
      </c>
      <c r="I218" s="70">
        <v>0</v>
      </c>
      <c r="J218" s="70">
        <v>0</v>
      </c>
      <c r="K218" s="70">
        <v>2</v>
      </c>
      <c r="M218">
        <v>2014</v>
      </c>
      <c r="N218" s="70">
        <v>0</v>
      </c>
      <c r="O218" s="70">
        <v>0</v>
      </c>
      <c r="P218" s="70">
        <v>0</v>
      </c>
      <c r="Q218" s="70">
        <v>20</v>
      </c>
      <c r="R218" s="70">
        <v>79</v>
      </c>
      <c r="S218" s="70">
        <v>12</v>
      </c>
      <c r="T218" s="70">
        <v>23</v>
      </c>
      <c r="U218" s="70">
        <v>61</v>
      </c>
      <c r="V218" s="70">
        <v>0</v>
      </c>
      <c r="W218" s="70">
        <v>195</v>
      </c>
    </row>
    <row r="219" spans="1:23" x14ac:dyDescent="0.25">
      <c r="A219" t="s">
        <v>10</v>
      </c>
      <c r="B219" s="70">
        <v>0</v>
      </c>
      <c r="C219" s="70">
        <v>0</v>
      </c>
      <c r="D219" s="70">
        <v>1</v>
      </c>
      <c r="E219" s="70">
        <v>4</v>
      </c>
      <c r="F219" s="70">
        <v>15</v>
      </c>
      <c r="G219" s="70">
        <v>34</v>
      </c>
      <c r="H219" s="70">
        <v>1</v>
      </c>
      <c r="I219" s="70">
        <v>0</v>
      </c>
      <c r="J219" s="70">
        <v>1</v>
      </c>
      <c r="K219" s="70">
        <v>56</v>
      </c>
      <c r="M219">
        <v>2015</v>
      </c>
      <c r="N219" s="70">
        <v>0</v>
      </c>
      <c r="O219" s="70">
        <v>0</v>
      </c>
      <c r="P219" s="70">
        <v>0</v>
      </c>
      <c r="Q219" s="70">
        <v>45</v>
      </c>
      <c r="R219" s="70">
        <v>3</v>
      </c>
      <c r="S219" s="70">
        <v>28</v>
      </c>
      <c r="T219" s="70">
        <v>86</v>
      </c>
      <c r="U219" s="70">
        <v>0</v>
      </c>
      <c r="V219" s="70">
        <v>6</v>
      </c>
      <c r="W219" s="70">
        <v>168</v>
      </c>
    </row>
    <row r="220" spans="1:23" x14ac:dyDescent="0.25">
      <c r="A220" t="s">
        <v>11</v>
      </c>
      <c r="B220" s="70">
        <v>0</v>
      </c>
      <c r="C220" s="70">
        <v>0</v>
      </c>
      <c r="D220" s="70">
        <v>61</v>
      </c>
      <c r="E220" s="70">
        <v>281</v>
      </c>
      <c r="F220" s="70">
        <v>2109</v>
      </c>
      <c r="G220" s="70">
        <v>1174</v>
      </c>
      <c r="H220" s="70">
        <v>353</v>
      </c>
      <c r="I220" s="70">
        <v>20</v>
      </c>
      <c r="J220" s="70">
        <v>2</v>
      </c>
      <c r="K220" s="70">
        <v>4000</v>
      </c>
      <c r="M220">
        <v>2016</v>
      </c>
      <c r="N220" s="70">
        <v>0</v>
      </c>
      <c r="O220" s="70">
        <v>0</v>
      </c>
      <c r="P220" s="70">
        <v>16</v>
      </c>
      <c r="Q220" s="70">
        <v>164</v>
      </c>
      <c r="R220" s="70">
        <v>20</v>
      </c>
      <c r="S220" s="70">
        <v>35</v>
      </c>
      <c r="T220" s="70">
        <v>8</v>
      </c>
      <c r="U220" s="70">
        <v>2</v>
      </c>
      <c r="V220" s="70">
        <v>0</v>
      </c>
      <c r="W220" s="70">
        <v>245</v>
      </c>
    </row>
    <row r="221" spans="1:23" x14ac:dyDescent="0.25">
      <c r="A221" t="s">
        <v>12</v>
      </c>
      <c r="B221" s="70">
        <v>0</v>
      </c>
      <c r="C221" s="70">
        <v>0</v>
      </c>
      <c r="D221" s="70">
        <v>0</v>
      </c>
      <c r="E221" s="70">
        <v>20</v>
      </c>
      <c r="F221" s="70">
        <v>79</v>
      </c>
      <c r="G221" s="70">
        <v>12</v>
      </c>
      <c r="H221" s="70">
        <v>23</v>
      </c>
      <c r="I221" s="70">
        <v>61</v>
      </c>
      <c r="J221" s="70">
        <v>0</v>
      </c>
      <c r="K221" s="70">
        <v>195</v>
      </c>
      <c r="M221">
        <v>2017</v>
      </c>
      <c r="N221" s="70">
        <v>0</v>
      </c>
      <c r="O221" s="70">
        <v>0</v>
      </c>
      <c r="P221" s="70">
        <v>0</v>
      </c>
      <c r="Q221" s="70">
        <v>3</v>
      </c>
      <c r="R221" s="70">
        <v>25</v>
      </c>
      <c r="S221" s="70">
        <v>49</v>
      </c>
      <c r="T221" s="70">
        <v>24</v>
      </c>
      <c r="U221" s="70">
        <v>1</v>
      </c>
      <c r="V221" s="70">
        <v>0</v>
      </c>
      <c r="W221" s="70">
        <v>102</v>
      </c>
    </row>
    <row r="222" spans="1:23" x14ac:dyDescent="0.25">
      <c r="A222" t="s">
        <v>32</v>
      </c>
      <c r="B222" s="70">
        <v>0</v>
      </c>
      <c r="C222" s="70">
        <v>0</v>
      </c>
      <c r="D222" s="70">
        <v>0</v>
      </c>
      <c r="E222" s="70">
        <v>1</v>
      </c>
      <c r="F222" s="70">
        <v>0</v>
      </c>
      <c r="G222" s="70">
        <v>0</v>
      </c>
      <c r="H222" s="70">
        <v>11</v>
      </c>
      <c r="I222" s="70">
        <v>1</v>
      </c>
      <c r="J222" s="70">
        <v>0</v>
      </c>
      <c r="K222" s="70">
        <v>13</v>
      </c>
      <c r="M222">
        <v>2018</v>
      </c>
      <c r="N222" s="70">
        <v>0</v>
      </c>
      <c r="O222" s="70">
        <v>0</v>
      </c>
      <c r="P222" s="70">
        <v>0</v>
      </c>
      <c r="Q222" s="70">
        <v>0</v>
      </c>
      <c r="R222" s="70">
        <v>0</v>
      </c>
      <c r="S222" s="70">
        <v>96</v>
      </c>
      <c r="T222" s="70">
        <v>53</v>
      </c>
      <c r="U222" s="70">
        <v>13</v>
      </c>
      <c r="V222" s="70">
        <v>2</v>
      </c>
      <c r="W222" s="70">
        <v>164</v>
      </c>
    </row>
    <row r="223" spans="1:23" x14ac:dyDescent="0.25">
      <c r="A223" t="s">
        <v>18</v>
      </c>
      <c r="B223" s="70">
        <v>0</v>
      </c>
      <c r="C223" s="70">
        <v>0</v>
      </c>
      <c r="D223" s="70">
        <v>8</v>
      </c>
      <c r="E223" s="70">
        <v>103</v>
      </c>
      <c r="F223" s="70">
        <v>765</v>
      </c>
      <c r="G223" s="70">
        <v>61</v>
      </c>
      <c r="H223" s="70">
        <v>50</v>
      </c>
      <c r="I223" s="70">
        <v>0</v>
      </c>
      <c r="J223" s="70">
        <v>0</v>
      </c>
      <c r="K223" s="70">
        <v>987</v>
      </c>
      <c r="M223">
        <v>2019</v>
      </c>
      <c r="N223" s="70">
        <v>0</v>
      </c>
      <c r="O223" s="70">
        <v>0</v>
      </c>
      <c r="P223" s="70">
        <v>0</v>
      </c>
      <c r="Q223" s="70">
        <v>0</v>
      </c>
      <c r="R223" s="70">
        <v>24</v>
      </c>
      <c r="S223" s="70">
        <v>18</v>
      </c>
      <c r="T223" s="70">
        <v>15</v>
      </c>
      <c r="U223" s="70">
        <v>8</v>
      </c>
      <c r="V223" s="70">
        <v>1</v>
      </c>
      <c r="W223" s="70">
        <v>66</v>
      </c>
    </row>
    <row r="224" spans="1:23" x14ac:dyDescent="0.25">
      <c r="A224" t="s">
        <v>46</v>
      </c>
      <c r="B224" s="70">
        <v>0</v>
      </c>
      <c r="C224" s="70">
        <v>0</v>
      </c>
      <c r="D224" s="70">
        <v>0</v>
      </c>
      <c r="E224" s="70">
        <v>0</v>
      </c>
      <c r="F224" s="70">
        <v>0</v>
      </c>
      <c r="G224" s="70">
        <v>0</v>
      </c>
      <c r="H224" s="70">
        <v>0</v>
      </c>
      <c r="I224" s="70">
        <v>2</v>
      </c>
      <c r="J224" s="70">
        <v>0</v>
      </c>
      <c r="K224" s="70">
        <v>2</v>
      </c>
      <c r="M224">
        <v>2020</v>
      </c>
      <c r="N224" s="70">
        <v>0</v>
      </c>
      <c r="O224" s="70">
        <v>0</v>
      </c>
      <c r="P224" s="70">
        <v>0</v>
      </c>
      <c r="Q224" s="70">
        <v>9</v>
      </c>
      <c r="R224" s="70">
        <v>11</v>
      </c>
      <c r="S224" s="70">
        <v>494</v>
      </c>
      <c r="T224" s="70">
        <v>118</v>
      </c>
      <c r="U224" s="70">
        <v>2</v>
      </c>
      <c r="V224" s="70">
        <v>0</v>
      </c>
      <c r="W224" s="70">
        <v>634</v>
      </c>
    </row>
    <row r="225" spans="1:23" x14ac:dyDescent="0.25">
      <c r="A225" t="s">
        <v>13</v>
      </c>
      <c r="B225" s="70">
        <v>0</v>
      </c>
      <c r="C225" s="70">
        <v>0</v>
      </c>
      <c r="D225" s="70">
        <v>0</v>
      </c>
      <c r="E225" s="70">
        <v>0</v>
      </c>
      <c r="F225" s="70">
        <v>0</v>
      </c>
      <c r="G225" s="70">
        <v>0</v>
      </c>
      <c r="H225" s="70">
        <v>1</v>
      </c>
      <c r="I225" s="70">
        <v>97</v>
      </c>
      <c r="J225" s="70">
        <v>0</v>
      </c>
      <c r="K225" s="70">
        <v>98</v>
      </c>
      <c r="M225">
        <v>2021</v>
      </c>
      <c r="N225" s="70">
        <v>0</v>
      </c>
      <c r="O225" s="70">
        <v>0</v>
      </c>
      <c r="P225" s="70">
        <v>0</v>
      </c>
      <c r="Q225" s="70">
        <v>28</v>
      </c>
      <c r="R225" s="70">
        <v>40</v>
      </c>
      <c r="S225" s="70">
        <v>190</v>
      </c>
      <c r="T225" s="70">
        <v>100</v>
      </c>
      <c r="U225" s="70">
        <v>37</v>
      </c>
      <c r="V225" s="70">
        <v>12</v>
      </c>
      <c r="W225" s="70">
        <v>407</v>
      </c>
    </row>
    <row r="226" spans="1:23" x14ac:dyDescent="0.25">
      <c r="A226" t="s">
        <v>14</v>
      </c>
      <c r="B226" s="70">
        <v>3</v>
      </c>
      <c r="C226" s="70">
        <v>1</v>
      </c>
      <c r="D226" s="70">
        <v>46</v>
      </c>
      <c r="E226" s="70">
        <v>300</v>
      </c>
      <c r="F226" s="70">
        <v>946</v>
      </c>
      <c r="G226" s="70">
        <v>111</v>
      </c>
      <c r="H226" s="70">
        <v>108</v>
      </c>
      <c r="I226" s="70">
        <v>9</v>
      </c>
      <c r="J226" s="70">
        <v>6</v>
      </c>
      <c r="K226" s="70">
        <v>1530</v>
      </c>
      <c r="M226">
        <v>2022</v>
      </c>
      <c r="N226" s="70">
        <v>0</v>
      </c>
      <c r="O226" s="70">
        <v>0</v>
      </c>
      <c r="P226" s="70">
        <v>0</v>
      </c>
      <c r="Q226" s="70">
        <v>0</v>
      </c>
      <c r="R226" s="70">
        <v>113</v>
      </c>
      <c r="S226" s="70">
        <v>146</v>
      </c>
      <c r="T226" s="70">
        <v>65</v>
      </c>
      <c r="U226" s="70">
        <v>26</v>
      </c>
      <c r="V226" s="70">
        <v>0</v>
      </c>
      <c r="W226" s="70">
        <v>350</v>
      </c>
    </row>
    <row r="227" spans="1:23" x14ac:dyDescent="0.25">
      <c r="A227" t="s">
        <v>40</v>
      </c>
      <c r="B227" s="70">
        <v>0</v>
      </c>
      <c r="C227" s="70">
        <v>0</v>
      </c>
      <c r="D227" s="70">
        <v>0</v>
      </c>
      <c r="E227" s="70">
        <v>1</v>
      </c>
      <c r="F227" s="70">
        <v>0</v>
      </c>
      <c r="G227" s="70">
        <v>1</v>
      </c>
      <c r="H227" s="70">
        <v>3</v>
      </c>
      <c r="I227" s="70">
        <v>1</v>
      </c>
      <c r="J227" s="70">
        <v>0</v>
      </c>
      <c r="K227" s="70">
        <v>6</v>
      </c>
      <c r="M227" s="255">
        <v>2023</v>
      </c>
      <c r="N227" s="70">
        <v>0</v>
      </c>
      <c r="O227" s="70">
        <v>0</v>
      </c>
      <c r="P227" s="70">
        <v>0</v>
      </c>
      <c r="Q227" s="70">
        <v>0</v>
      </c>
      <c r="R227" s="70">
        <v>2</v>
      </c>
      <c r="S227" s="70">
        <v>250</v>
      </c>
      <c r="T227" s="70">
        <v>132</v>
      </c>
      <c r="U227" s="70">
        <v>13</v>
      </c>
      <c r="V227" s="70">
        <v>7</v>
      </c>
      <c r="W227" s="70">
        <v>404</v>
      </c>
    </row>
    <row r="228" spans="1:23" x14ac:dyDescent="0.25">
      <c r="A228" t="s">
        <v>52</v>
      </c>
      <c r="B228" s="70">
        <v>0</v>
      </c>
      <c r="C228" s="70">
        <v>0</v>
      </c>
      <c r="D228" s="70">
        <v>0</v>
      </c>
      <c r="E228" s="70">
        <v>0</v>
      </c>
      <c r="F228" s="70">
        <v>0</v>
      </c>
      <c r="G228" s="70">
        <v>0</v>
      </c>
      <c r="H228" s="70">
        <v>0</v>
      </c>
      <c r="I228" s="70">
        <v>0</v>
      </c>
      <c r="J228" s="70">
        <v>0</v>
      </c>
      <c r="K228" s="70">
        <v>0</v>
      </c>
      <c r="M228" s="255">
        <v>2024</v>
      </c>
      <c r="N228" s="70">
        <v>0</v>
      </c>
      <c r="O228" s="70">
        <v>0</v>
      </c>
      <c r="P228" s="70">
        <v>0</v>
      </c>
      <c r="Q228" s="70">
        <v>0</v>
      </c>
      <c r="R228" s="70">
        <v>28</v>
      </c>
      <c r="S228" s="70">
        <v>43</v>
      </c>
      <c r="T228" s="70">
        <v>28</v>
      </c>
      <c r="U228" s="70">
        <v>14</v>
      </c>
      <c r="V228" s="70">
        <v>14</v>
      </c>
      <c r="W228" s="70">
        <v>127</v>
      </c>
    </row>
    <row r="229" spans="1:23" x14ac:dyDescent="0.25">
      <c r="A229" t="s">
        <v>53</v>
      </c>
      <c r="B229" s="70">
        <v>0</v>
      </c>
      <c r="C229" s="70">
        <v>0</v>
      </c>
      <c r="D229" s="70">
        <v>0</v>
      </c>
      <c r="E229" s="70">
        <v>0</v>
      </c>
      <c r="F229" s="70">
        <v>0</v>
      </c>
      <c r="G229" s="70">
        <v>0</v>
      </c>
      <c r="H229" s="70">
        <v>1</v>
      </c>
      <c r="I229" s="70">
        <v>0</v>
      </c>
      <c r="J229" s="70">
        <v>0</v>
      </c>
      <c r="K229" s="70">
        <v>1</v>
      </c>
      <c r="M229" s="255">
        <v>2025</v>
      </c>
      <c r="N229" s="70">
        <v>0</v>
      </c>
      <c r="O229" s="70">
        <v>0</v>
      </c>
      <c r="P229" s="70">
        <v>0</v>
      </c>
      <c r="Q229" s="70">
        <v>0</v>
      </c>
      <c r="R229" s="70">
        <v>16</v>
      </c>
      <c r="S229" s="70">
        <v>146</v>
      </c>
      <c r="T229" s="70">
        <v>60</v>
      </c>
      <c r="U229" s="70">
        <v>41</v>
      </c>
      <c r="V229" s="70">
        <v>5</v>
      </c>
      <c r="W229" s="70">
        <v>268</v>
      </c>
    </row>
    <row r="230" spans="1:23" x14ac:dyDescent="0.25">
      <c r="A230" t="s">
        <v>15</v>
      </c>
      <c r="B230" s="70">
        <v>0</v>
      </c>
      <c r="C230" s="70">
        <v>0</v>
      </c>
      <c r="D230" s="70">
        <v>1</v>
      </c>
      <c r="E230" s="70">
        <v>9</v>
      </c>
      <c r="F230" s="70">
        <v>0</v>
      </c>
      <c r="G230" s="70">
        <v>1</v>
      </c>
      <c r="H230" s="70">
        <v>2</v>
      </c>
      <c r="I230" s="70">
        <v>0</v>
      </c>
      <c r="J230" s="70">
        <v>2</v>
      </c>
      <c r="K230" s="70">
        <v>15</v>
      </c>
      <c r="M230" s="9" t="s">
        <v>24</v>
      </c>
      <c r="N230" s="70">
        <f>SUM(N213:N229)</f>
        <v>0</v>
      </c>
      <c r="O230" s="70">
        <f t="shared" ref="O230:W230" si="18">SUM(O213:O229)</f>
        <v>0</v>
      </c>
      <c r="P230" s="70">
        <f t="shared" si="18"/>
        <v>18</v>
      </c>
      <c r="Q230" s="70">
        <f t="shared" si="18"/>
        <v>291</v>
      </c>
      <c r="R230" s="70">
        <f t="shared" si="18"/>
        <v>461</v>
      </c>
      <c r="S230" s="70">
        <f t="shared" si="18"/>
        <v>1713</v>
      </c>
      <c r="T230" s="70">
        <f t="shared" si="18"/>
        <v>968</v>
      </c>
      <c r="U230" s="70">
        <f t="shared" si="18"/>
        <v>399</v>
      </c>
      <c r="V230" s="70">
        <f t="shared" si="18"/>
        <v>111</v>
      </c>
      <c r="W230" s="70">
        <f t="shared" si="18"/>
        <v>3961</v>
      </c>
    </row>
    <row r="231" spans="1:23" x14ac:dyDescent="0.25">
      <c r="A231" t="s">
        <v>54</v>
      </c>
      <c r="B231" s="70">
        <v>0</v>
      </c>
      <c r="C231" s="70">
        <v>0</v>
      </c>
      <c r="D231" s="70">
        <v>0</v>
      </c>
      <c r="E231" s="70">
        <v>0</v>
      </c>
      <c r="F231" s="70">
        <v>2</v>
      </c>
      <c r="G231" s="70">
        <v>20</v>
      </c>
      <c r="H231" s="70">
        <v>14</v>
      </c>
      <c r="I231" s="70">
        <v>0</v>
      </c>
      <c r="J231" s="70">
        <v>0</v>
      </c>
      <c r="K231" s="70">
        <v>36</v>
      </c>
      <c r="M231" s="9" t="s">
        <v>61</v>
      </c>
      <c r="N231" s="70">
        <f>N230/17</f>
        <v>0</v>
      </c>
      <c r="O231" s="70">
        <f t="shared" ref="O231:W231" si="19">O230/17</f>
        <v>0</v>
      </c>
      <c r="P231" s="70">
        <f t="shared" si="19"/>
        <v>1.0588235294117647</v>
      </c>
      <c r="Q231" s="70">
        <f t="shared" si="19"/>
        <v>17.117647058823529</v>
      </c>
      <c r="R231" s="70">
        <f t="shared" si="19"/>
        <v>27.117647058823529</v>
      </c>
      <c r="S231" s="70">
        <f t="shared" si="19"/>
        <v>100.76470588235294</v>
      </c>
      <c r="T231" s="70">
        <f t="shared" si="19"/>
        <v>56.941176470588232</v>
      </c>
      <c r="U231" s="70">
        <f t="shared" si="19"/>
        <v>23.470588235294116</v>
      </c>
      <c r="V231" s="70">
        <f t="shared" si="19"/>
        <v>6.5294117647058822</v>
      </c>
      <c r="W231" s="70">
        <f t="shared" si="19"/>
        <v>233</v>
      </c>
    </row>
    <row r="232" spans="1:23" x14ac:dyDescent="0.25">
      <c r="A232" t="s">
        <v>47</v>
      </c>
      <c r="B232" s="70">
        <v>0</v>
      </c>
      <c r="C232" s="70">
        <v>0</v>
      </c>
      <c r="D232" s="70">
        <v>0</v>
      </c>
      <c r="E232" s="70">
        <v>36</v>
      </c>
      <c r="F232" s="70">
        <v>7</v>
      </c>
      <c r="G232" s="70">
        <v>6</v>
      </c>
      <c r="H232" s="70">
        <v>0</v>
      </c>
      <c r="I232" s="70">
        <v>0</v>
      </c>
      <c r="J232" s="70">
        <v>0</v>
      </c>
      <c r="K232" s="70">
        <v>49</v>
      </c>
      <c r="N232" s="70"/>
      <c r="O232" s="70"/>
      <c r="P232" s="70"/>
      <c r="Q232" s="70"/>
      <c r="R232" s="70"/>
      <c r="S232" s="70"/>
      <c r="T232" s="70"/>
      <c r="U232" s="70"/>
      <c r="V232" s="70"/>
      <c r="W232" s="70"/>
    </row>
    <row r="233" spans="1:23" x14ac:dyDescent="0.25">
      <c r="A233" t="s">
        <v>16</v>
      </c>
      <c r="B233" s="70">
        <v>0</v>
      </c>
      <c r="C233" s="70">
        <v>0</v>
      </c>
      <c r="D233" s="70">
        <v>0</v>
      </c>
      <c r="E233" s="70">
        <v>0</v>
      </c>
      <c r="F233" s="70">
        <v>0</v>
      </c>
      <c r="G233" s="70">
        <v>0</v>
      </c>
      <c r="H233" s="70">
        <v>0</v>
      </c>
      <c r="I233" s="70">
        <v>0</v>
      </c>
      <c r="J233" s="70">
        <v>0</v>
      </c>
      <c r="K233" s="70">
        <v>0</v>
      </c>
      <c r="M233" s="62" t="s">
        <v>233</v>
      </c>
      <c r="N233" s="222" t="s">
        <v>217</v>
      </c>
      <c r="O233" s="222" t="s">
        <v>218</v>
      </c>
      <c r="P233" s="222" t="s">
        <v>219</v>
      </c>
      <c r="Q233" s="222" t="s">
        <v>220</v>
      </c>
      <c r="R233" s="222" t="s">
        <v>221</v>
      </c>
      <c r="S233" s="222" t="s">
        <v>222</v>
      </c>
      <c r="T233" s="222" t="s">
        <v>223</v>
      </c>
      <c r="U233" s="222" t="s">
        <v>224</v>
      </c>
      <c r="V233" s="222" t="s">
        <v>225</v>
      </c>
      <c r="W233" s="222" t="s">
        <v>24</v>
      </c>
    </row>
    <row r="234" spans="1:23" x14ac:dyDescent="0.25">
      <c r="A234" t="s">
        <v>55</v>
      </c>
      <c r="B234" s="70">
        <v>0</v>
      </c>
      <c r="C234" s="70">
        <v>0</v>
      </c>
      <c r="D234" s="70">
        <v>0</v>
      </c>
      <c r="E234" s="70">
        <v>4</v>
      </c>
      <c r="F234" s="70">
        <v>0</v>
      </c>
      <c r="G234" s="70">
        <v>0</v>
      </c>
      <c r="H234" s="70">
        <v>0</v>
      </c>
      <c r="I234" s="70">
        <v>0</v>
      </c>
      <c r="J234" s="70">
        <v>1</v>
      </c>
      <c r="K234" s="70">
        <v>5</v>
      </c>
      <c r="M234">
        <v>2009</v>
      </c>
      <c r="N234" s="70">
        <v>0</v>
      </c>
      <c r="O234" s="70">
        <v>0</v>
      </c>
      <c r="P234" s="70">
        <v>0</v>
      </c>
      <c r="Q234" s="70">
        <v>40</v>
      </c>
      <c r="R234" s="70">
        <v>500</v>
      </c>
      <c r="S234" s="70">
        <v>420</v>
      </c>
      <c r="T234" s="70">
        <v>120</v>
      </c>
      <c r="U234" s="70">
        <v>12</v>
      </c>
      <c r="V234" s="70">
        <v>5</v>
      </c>
      <c r="W234" s="70">
        <v>1097</v>
      </c>
    </row>
    <row r="235" spans="1:23" x14ac:dyDescent="0.25">
      <c r="A235" t="s">
        <v>17</v>
      </c>
      <c r="B235" s="70">
        <v>0</v>
      </c>
      <c r="C235" s="70">
        <v>0</v>
      </c>
      <c r="D235" s="70">
        <v>0</v>
      </c>
      <c r="E235" s="70">
        <v>0</v>
      </c>
      <c r="F235" s="70">
        <v>3001</v>
      </c>
      <c r="G235" s="70">
        <v>0</v>
      </c>
      <c r="H235" s="70">
        <v>0</v>
      </c>
      <c r="I235" s="70">
        <v>1</v>
      </c>
      <c r="J235" s="70">
        <v>4</v>
      </c>
      <c r="K235" s="70">
        <v>3006</v>
      </c>
      <c r="M235">
        <v>2010</v>
      </c>
      <c r="N235" s="70">
        <v>0</v>
      </c>
      <c r="O235" s="70">
        <v>2</v>
      </c>
      <c r="P235" s="70">
        <v>32</v>
      </c>
      <c r="Q235" s="70">
        <v>116</v>
      </c>
      <c r="R235" s="70">
        <v>101</v>
      </c>
      <c r="S235" s="70">
        <v>59</v>
      </c>
      <c r="T235" s="70">
        <v>192</v>
      </c>
      <c r="U235" s="70">
        <v>56</v>
      </c>
      <c r="V235" s="70">
        <v>3</v>
      </c>
      <c r="W235" s="70">
        <v>561</v>
      </c>
    </row>
    <row r="236" spans="1:23" x14ac:dyDescent="0.25">
      <c r="A236" t="s">
        <v>24</v>
      </c>
      <c r="B236" s="70">
        <v>3</v>
      </c>
      <c r="C236" s="70">
        <v>13</v>
      </c>
      <c r="D236" s="70">
        <v>180</v>
      </c>
      <c r="E236" s="70">
        <v>970</v>
      </c>
      <c r="F236" s="70">
        <v>7904</v>
      </c>
      <c r="G236" s="70">
        <v>2312</v>
      </c>
      <c r="H236" s="70">
        <v>924</v>
      </c>
      <c r="I236" s="70">
        <v>727</v>
      </c>
      <c r="J236" s="70">
        <v>106</v>
      </c>
      <c r="K236" s="70">
        <v>13139</v>
      </c>
      <c r="M236">
        <v>2011</v>
      </c>
      <c r="N236" s="70">
        <v>250</v>
      </c>
      <c r="O236" s="70">
        <v>29</v>
      </c>
      <c r="P236" s="70">
        <v>0</v>
      </c>
      <c r="Q236" s="70">
        <v>0</v>
      </c>
      <c r="R236" s="70">
        <v>350</v>
      </c>
      <c r="S236" s="70">
        <v>157</v>
      </c>
      <c r="T236" s="70">
        <v>484</v>
      </c>
      <c r="U236" s="70">
        <v>11</v>
      </c>
      <c r="V236" s="70">
        <v>2</v>
      </c>
      <c r="W236" s="70">
        <v>1283</v>
      </c>
    </row>
    <row r="237" spans="1:23" x14ac:dyDescent="0.25">
      <c r="B237" s="70"/>
      <c r="C237" s="70"/>
      <c r="D237" s="70"/>
      <c r="E237" s="70"/>
      <c r="F237" s="70"/>
      <c r="G237" s="70"/>
      <c r="H237" s="70"/>
      <c r="I237" s="70"/>
      <c r="J237" s="70"/>
      <c r="K237" s="70"/>
      <c r="M237">
        <v>2012</v>
      </c>
      <c r="N237" s="70">
        <v>0</v>
      </c>
      <c r="O237" s="70">
        <v>0</v>
      </c>
      <c r="P237" s="70">
        <v>5</v>
      </c>
      <c r="Q237" s="70">
        <v>28</v>
      </c>
      <c r="R237" s="70">
        <v>257</v>
      </c>
      <c r="S237" s="70">
        <v>654</v>
      </c>
      <c r="T237" s="70">
        <v>193</v>
      </c>
      <c r="U237" s="70">
        <v>43</v>
      </c>
      <c r="V237" s="70">
        <v>25</v>
      </c>
      <c r="W237" s="70">
        <v>1205</v>
      </c>
    </row>
    <row r="238" spans="1:23" x14ac:dyDescent="0.25">
      <c r="B238" s="70"/>
      <c r="C238" s="70"/>
      <c r="D238" s="70"/>
      <c r="E238" s="70"/>
      <c r="F238" s="70"/>
      <c r="G238" s="70"/>
      <c r="H238" s="70"/>
      <c r="I238" s="70"/>
      <c r="J238" s="70"/>
      <c r="K238" s="70"/>
      <c r="M238">
        <v>2013</v>
      </c>
      <c r="N238" s="70">
        <v>0</v>
      </c>
      <c r="O238" s="70">
        <v>0</v>
      </c>
      <c r="P238" s="70">
        <v>108</v>
      </c>
      <c r="Q238" s="70">
        <v>4</v>
      </c>
      <c r="R238" s="70">
        <v>14</v>
      </c>
      <c r="S238" s="70">
        <v>84</v>
      </c>
      <c r="T238" s="70">
        <v>1658</v>
      </c>
      <c r="U238" s="70">
        <v>655</v>
      </c>
      <c r="V238" s="70">
        <v>25</v>
      </c>
      <c r="W238" s="70">
        <v>2548</v>
      </c>
    </row>
    <row r="239" spans="1:23" x14ac:dyDescent="0.25">
      <c r="A239" t="s">
        <v>164</v>
      </c>
      <c r="B239" s="70" t="s">
        <v>20</v>
      </c>
      <c r="C239" s="70"/>
      <c r="D239" s="70"/>
      <c r="E239" s="70" t="s">
        <v>21</v>
      </c>
      <c r="F239" s="70"/>
      <c r="G239" s="70"/>
      <c r="H239" s="70"/>
      <c r="I239" s="70"/>
      <c r="J239" s="70"/>
      <c r="K239" s="70"/>
      <c r="M239">
        <v>2014</v>
      </c>
      <c r="N239" s="70">
        <v>3</v>
      </c>
      <c r="O239" s="70">
        <v>1</v>
      </c>
      <c r="P239" s="70">
        <v>46</v>
      </c>
      <c r="Q239" s="70">
        <v>300</v>
      </c>
      <c r="R239" s="70">
        <v>946</v>
      </c>
      <c r="S239" s="70">
        <v>111</v>
      </c>
      <c r="T239" s="70">
        <v>108</v>
      </c>
      <c r="U239" s="70">
        <v>9</v>
      </c>
      <c r="V239" s="70">
        <v>6</v>
      </c>
      <c r="W239" s="70">
        <v>1530</v>
      </c>
    </row>
    <row r="240" spans="1:23" x14ac:dyDescent="0.25">
      <c r="A240" t="s">
        <v>19</v>
      </c>
      <c r="B240" s="70">
        <v>16</v>
      </c>
      <c r="C240" s="70">
        <v>21</v>
      </c>
      <c r="D240" s="70">
        <v>26</v>
      </c>
      <c r="E240" s="70">
        <v>1</v>
      </c>
      <c r="F240" s="70">
        <v>6</v>
      </c>
      <c r="G240" s="70">
        <v>11</v>
      </c>
      <c r="H240" s="70">
        <v>16</v>
      </c>
      <c r="I240" s="70">
        <v>21</v>
      </c>
      <c r="J240" s="70">
        <v>26</v>
      </c>
      <c r="K240" s="70" t="s">
        <v>24</v>
      </c>
      <c r="M240">
        <v>2015</v>
      </c>
      <c r="N240" s="70">
        <v>0</v>
      </c>
      <c r="O240" s="70">
        <v>0</v>
      </c>
      <c r="P240" s="70">
        <v>15</v>
      </c>
      <c r="Q240" s="70">
        <v>75</v>
      </c>
      <c r="R240" s="70">
        <v>122</v>
      </c>
      <c r="S240" s="70">
        <v>404</v>
      </c>
      <c r="T240" s="70">
        <v>204</v>
      </c>
      <c r="U240" s="70">
        <v>5</v>
      </c>
      <c r="V240" s="70">
        <v>1</v>
      </c>
      <c r="W240" s="70">
        <v>826</v>
      </c>
    </row>
    <row r="241" spans="1:23" x14ac:dyDescent="0.25">
      <c r="A241" t="s">
        <v>1</v>
      </c>
      <c r="B241" s="70">
        <v>0</v>
      </c>
      <c r="C241" s="70">
        <v>0</v>
      </c>
      <c r="D241" s="70">
        <v>0</v>
      </c>
      <c r="E241" s="70">
        <v>16</v>
      </c>
      <c r="F241" s="70">
        <v>23</v>
      </c>
      <c r="G241" s="70">
        <v>53</v>
      </c>
      <c r="H241" s="70">
        <v>96</v>
      </c>
      <c r="I241" s="70">
        <v>51</v>
      </c>
      <c r="J241" s="70">
        <v>34</v>
      </c>
      <c r="K241" s="70">
        <v>273</v>
      </c>
      <c r="M241">
        <v>2016</v>
      </c>
      <c r="N241" s="70">
        <v>0</v>
      </c>
      <c r="O241" s="70">
        <v>0</v>
      </c>
      <c r="P241" s="70">
        <v>107</v>
      </c>
      <c r="Q241" s="70">
        <v>30</v>
      </c>
      <c r="R241" s="70">
        <v>306</v>
      </c>
      <c r="S241" s="70">
        <v>7</v>
      </c>
      <c r="T241" s="70">
        <v>4</v>
      </c>
      <c r="U241" s="70">
        <v>54</v>
      </c>
      <c r="V241" s="70">
        <v>0</v>
      </c>
      <c r="W241" s="70">
        <v>508</v>
      </c>
    </row>
    <row r="242" spans="1:23" x14ac:dyDescent="0.25">
      <c r="A242" t="s">
        <v>49</v>
      </c>
      <c r="B242" s="70">
        <v>0</v>
      </c>
      <c r="C242" s="70">
        <v>0</v>
      </c>
      <c r="D242" s="70">
        <v>0</v>
      </c>
      <c r="E242" s="70">
        <v>0</v>
      </c>
      <c r="F242" s="70">
        <v>0</v>
      </c>
      <c r="G242" s="70">
        <v>0</v>
      </c>
      <c r="H242" s="70">
        <v>0</v>
      </c>
      <c r="I242" s="70">
        <v>0</v>
      </c>
      <c r="J242" s="70">
        <v>0</v>
      </c>
      <c r="K242" s="70">
        <v>0</v>
      </c>
      <c r="M242">
        <v>2017</v>
      </c>
      <c r="N242" s="70">
        <v>0</v>
      </c>
      <c r="O242" s="70">
        <v>0</v>
      </c>
      <c r="P242" s="70">
        <v>0</v>
      </c>
      <c r="Q242" s="70">
        <v>9</v>
      </c>
      <c r="R242" s="70">
        <v>173</v>
      </c>
      <c r="S242" s="70">
        <v>263</v>
      </c>
      <c r="T242" s="70">
        <v>126</v>
      </c>
      <c r="U242" s="70">
        <v>19</v>
      </c>
      <c r="V242" s="70">
        <v>0</v>
      </c>
      <c r="W242" s="70">
        <v>590</v>
      </c>
    </row>
    <row r="243" spans="1:23" x14ac:dyDescent="0.25">
      <c r="A243" t="s">
        <v>45</v>
      </c>
      <c r="B243" s="70">
        <v>0</v>
      </c>
      <c r="C243" s="70">
        <v>0</v>
      </c>
      <c r="D243" s="70">
        <v>0</v>
      </c>
      <c r="E243" s="70">
        <v>0</v>
      </c>
      <c r="F243" s="70">
        <v>0</v>
      </c>
      <c r="G243" s="70">
        <v>0</v>
      </c>
      <c r="H243" s="70">
        <v>0</v>
      </c>
      <c r="I243" s="70">
        <v>0</v>
      </c>
      <c r="J243" s="70">
        <v>0</v>
      </c>
      <c r="K243" s="70">
        <v>0</v>
      </c>
      <c r="M243">
        <v>2018</v>
      </c>
      <c r="N243" s="70">
        <v>0</v>
      </c>
      <c r="O243" s="70">
        <v>2</v>
      </c>
      <c r="P243" s="70">
        <v>3</v>
      </c>
      <c r="Q243" s="70">
        <v>0</v>
      </c>
      <c r="R243" s="70">
        <v>7</v>
      </c>
      <c r="S243" s="70">
        <v>460</v>
      </c>
      <c r="T243" s="70">
        <v>431</v>
      </c>
      <c r="U243" s="70">
        <v>25</v>
      </c>
      <c r="V243" s="70">
        <v>0</v>
      </c>
      <c r="W243" s="70">
        <v>928</v>
      </c>
    </row>
    <row r="244" spans="1:23" x14ac:dyDescent="0.25">
      <c r="A244" t="s">
        <v>41</v>
      </c>
      <c r="B244" s="70">
        <v>0</v>
      </c>
      <c r="C244" s="70">
        <v>0</v>
      </c>
      <c r="D244" s="70">
        <v>0</v>
      </c>
      <c r="E244" s="70">
        <v>0</v>
      </c>
      <c r="F244" s="70">
        <v>0</v>
      </c>
      <c r="G244" s="70">
        <v>2</v>
      </c>
      <c r="H244" s="70">
        <v>2</v>
      </c>
      <c r="I244" s="70">
        <v>0</v>
      </c>
      <c r="J244" s="70">
        <v>0</v>
      </c>
      <c r="K244" s="70">
        <v>4</v>
      </c>
      <c r="M244">
        <v>2019</v>
      </c>
      <c r="N244" s="70">
        <v>0</v>
      </c>
      <c r="O244" s="70">
        <v>0</v>
      </c>
      <c r="P244" s="70">
        <v>0</v>
      </c>
      <c r="Q244" s="70">
        <v>0</v>
      </c>
      <c r="R244" s="70">
        <v>206</v>
      </c>
      <c r="S244" s="70">
        <v>256</v>
      </c>
      <c r="T244" s="70">
        <v>89</v>
      </c>
      <c r="U244" s="70">
        <v>28</v>
      </c>
      <c r="V244" s="70">
        <v>0</v>
      </c>
      <c r="W244" s="70">
        <v>579</v>
      </c>
    </row>
    <row r="245" spans="1:23" x14ac:dyDescent="0.25">
      <c r="A245" t="s">
        <v>2</v>
      </c>
      <c r="B245" s="70">
        <v>0</v>
      </c>
      <c r="C245" s="70">
        <v>0</v>
      </c>
      <c r="D245" s="70">
        <v>32</v>
      </c>
      <c r="E245" s="70">
        <v>141</v>
      </c>
      <c r="F245" s="70">
        <v>20</v>
      </c>
      <c r="G245" s="70">
        <v>13</v>
      </c>
      <c r="H245" s="70">
        <v>2</v>
      </c>
      <c r="I245" s="70">
        <v>2</v>
      </c>
      <c r="J245" s="70">
        <v>0</v>
      </c>
      <c r="K245" s="70">
        <v>210</v>
      </c>
      <c r="M245">
        <v>2020</v>
      </c>
      <c r="N245" s="70">
        <v>0</v>
      </c>
      <c r="O245" s="70">
        <v>6</v>
      </c>
      <c r="P245" s="70">
        <v>0</v>
      </c>
      <c r="Q245" s="70">
        <v>14</v>
      </c>
      <c r="R245" s="70">
        <v>211</v>
      </c>
      <c r="S245" s="70">
        <v>800</v>
      </c>
      <c r="T245" s="70">
        <v>120</v>
      </c>
      <c r="U245" s="70">
        <v>4</v>
      </c>
      <c r="V245" s="70">
        <v>1</v>
      </c>
      <c r="W245" s="70">
        <v>1156</v>
      </c>
    </row>
    <row r="246" spans="1:23" x14ac:dyDescent="0.25">
      <c r="A246" t="s">
        <v>43</v>
      </c>
      <c r="B246" s="70">
        <v>0</v>
      </c>
      <c r="C246" s="70">
        <v>5</v>
      </c>
      <c r="D246" s="70">
        <v>0</v>
      </c>
      <c r="E246" s="70">
        <v>0</v>
      </c>
      <c r="F246" s="70">
        <v>6</v>
      </c>
      <c r="G246" s="70">
        <v>2</v>
      </c>
      <c r="H246" s="70">
        <v>0</v>
      </c>
      <c r="I246" s="70">
        <v>2</v>
      </c>
      <c r="J246" s="70">
        <v>3</v>
      </c>
      <c r="K246" s="70">
        <v>18</v>
      </c>
      <c r="M246">
        <v>2021</v>
      </c>
      <c r="N246" s="70">
        <v>55</v>
      </c>
      <c r="O246" s="70">
        <v>0</v>
      </c>
      <c r="P246" s="70">
        <v>0</v>
      </c>
      <c r="Q246" s="70">
        <v>67</v>
      </c>
      <c r="R246" s="70">
        <v>343</v>
      </c>
      <c r="S246" s="70">
        <v>147</v>
      </c>
      <c r="T246" s="70">
        <v>17</v>
      </c>
      <c r="U246" s="70">
        <v>5</v>
      </c>
      <c r="V246" s="70">
        <v>7</v>
      </c>
      <c r="W246" s="70">
        <v>641</v>
      </c>
    </row>
    <row r="247" spans="1:23" x14ac:dyDescent="0.25">
      <c r="A247" t="s">
        <v>3</v>
      </c>
      <c r="B247" s="70">
        <v>1</v>
      </c>
      <c r="C247" s="70">
        <v>6</v>
      </c>
      <c r="D247" s="70">
        <v>4</v>
      </c>
      <c r="E247" s="70">
        <v>3</v>
      </c>
      <c r="F247" s="70">
        <v>12</v>
      </c>
      <c r="G247" s="70">
        <v>4</v>
      </c>
      <c r="H247" s="70">
        <v>4</v>
      </c>
      <c r="I247" s="70">
        <v>3</v>
      </c>
      <c r="J247" s="70">
        <v>2</v>
      </c>
      <c r="K247" s="70">
        <v>39</v>
      </c>
      <c r="M247">
        <v>2022</v>
      </c>
      <c r="N247" s="70">
        <v>0</v>
      </c>
      <c r="O247" s="70">
        <v>0</v>
      </c>
      <c r="P247" s="70">
        <v>0</v>
      </c>
      <c r="Q247" s="70">
        <v>1</v>
      </c>
      <c r="R247" s="70">
        <v>216</v>
      </c>
      <c r="S247" s="70">
        <v>163</v>
      </c>
      <c r="T247" s="70">
        <v>332</v>
      </c>
      <c r="U247" s="70">
        <v>30</v>
      </c>
      <c r="V247" s="70">
        <v>1</v>
      </c>
      <c r="W247" s="70">
        <v>743</v>
      </c>
    </row>
    <row r="248" spans="1:23" x14ac:dyDescent="0.25">
      <c r="A248" t="s">
        <v>4</v>
      </c>
      <c r="B248" s="70">
        <v>0</v>
      </c>
      <c r="C248" s="70">
        <v>1</v>
      </c>
      <c r="D248" s="70">
        <v>0</v>
      </c>
      <c r="E248" s="70">
        <v>3</v>
      </c>
      <c r="F248" s="70">
        <v>1</v>
      </c>
      <c r="G248" s="70">
        <v>4</v>
      </c>
      <c r="H248" s="70">
        <v>1</v>
      </c>
      <c r="I248" s="70">
        <v>1</v>
      </c>
      <c r="J248" s="70">
        <v>0</v>
      </c>
      <c r="K248" s="70">
        <v>11</v>
      </c>
      <c r="M248" s="255">
        <v>2023</v>
      </c>
      <c r="N248" s="70">
        <v>0</v>
      </c>
      <c r="O248" s="70">
        <v>96</v>
      </c>
      <c r="P248" s="70">
        <v>0</v>
      </c>
      <c r="Q248" s="70">
        <v>11</v>
      </c>
      <c r="R248" s="70">
        <v>49</v>
      </c>
      <c r="S248" s="70">
        <v>138</v>
      </c>
      <c r="T248" s="70">
        <v>176</v>
      </c>
      <c r="U248" s="70">
        <v>6</v>
      </c>
      <c r="V248" s="70">
        <v>0</v>
      </c>
      <c r="W248" s="70">
        <v>476</v>
      </c>
    </row>
    <row r="249" spans="1:23" x14ac:dyDescent="0.25">
      <c r="A249" t="s">
        <v>48</v>
      </c>
      <c r="B249" s="70">
        <v>0</v>
      </c>
      <c r="C249" s="70">
        <v>0</v>
      </c>
      <c r="D249" s="70">
        <v>0</v>
      </c>
      <c r="E249" s="70">
        <v>0</v>
      </c>
      <c r="F249" s="70">
        <v>5</v>
      </c>
      <c r="G249" s="70">
        <v>0</v>
      </c>
      <c r="H249" s="70">
        <v>0</v>
      </c>
      <c r="I249" s="70">
        <v>0</v>
      </c>
      <c r="J249" s="70">
        <v>0</v>
      </c>
      <c r="K249" s="70">
        <v>5</v>
      </c>
      <c r="M249" s="255">
        <v>2024</v>
      </c>
      <c r="N249">
        <v>50</v>
      </c>
      <c r="O249">
        <v>18</v>
      </c>
      <c r="P249">
        <v>5</v>
      </c>
      <c r="Q249">
        <v>15</v>
      </c>
      <c r="R249">
        <v>290</v>
      </c>
      <c r="S249">
        <v>836</v>
      </c>
      <c r="T249">
        <v>277</v>
      </c>
      <c r="U249">
        <v>10</v>
      </c>
      <c r="V249">
        <v>50</v>
      </c>
      <c r="W249">
        <v>1551</v>
      </c>
    </row>
    <row r="250" spans="1:23" x14ac:dyDescent="0.25">
      <c r="A250" t="s">
        <v>6</v>
      </c>
      <c r="B250" s="70">
        <v>0</v>
      </c>
      <c r="C250" s="70">
        <v>0</v>
      </c>
      <c r="D250" s="70">
        <v>0</v>
      </c>
      <c r="E250" s="70">
        <v>0</v>
      </c>
      <c r="F250" s="70">
        <v>0</v>
      </c>
      <c r="G250" s="70">
        <v>0</v>
      </c>
      <c r="H250" s="70">
        <v>0</v>
      </c>
      <c r="I250" s="70">
        <v>0</v>
      </c>
      <c r="J250" s="70">
        <v>0</v>
      </c>
      <c r="K250" s="70">
        <v>0</v>
      </c>
      <c r="M250" s="255">
        <v>2025</v>
      </c>
      <c r="N250" s="70">
        <v>8</v>
      </c>
      <c r="O250" s="70">
        <v>2</v>
      </c>
      <c r="P250" s="70">
        <v>0</v>
      </c>
      <c r="Q250" s="70">
        <v>39</v>
      </c>
      <c r="R250" s="70">
        <v>418</v>
      </c>
      <c r="S250" s="70">
        <v>1021</v>
      </c>
      <c r="T250" s="70">
        <v>603</v>
      </c>
      <c r="U250" s="70">
        <v>258</v>
      </c>
      <c r="V250" s="70">
        <v>1</v>
      </c>
      <c r="W250" s="70">
        <v>2350</v>
      </c>
    </row>
    <row r="251" spans="1:23" x14ac:dyDescent="0.25">
      <c r="A251" t="s">
        <v>7</v>
      </c>
      <c r="B251" s="70">
        <v>0</v>
      </c>
      <c r="C251" s="70">
        <v>0</v>
      </c>
      <c r="D251" s="70">
        <v>0</v>
      </c>
      <c r="E251" s="70">
        <v>3</v>
      </c>
      <c r="F251" s="70">
        <v>4</v>
      </c>
      <c r="G251" s="70">
        <v>2</v>
      </c>
      <c r="H251" s="70">
        <v>19</v>
      </c>
      <c r="I251" s="70">
        <v>0</v>
      </c>
      <c r="J251" s="70">
        <v>0</v>
      </c>
      <c r="K251" s="70">
        <v>28</v>
      </c>
      <c r="M251" s="9" t="s">
        <v>24</v>
      </c>
      <c r="N251" s="70">
        <f>SUM(N234:N250)</f>
        <v>366</v>
      </c>
      <c r="O251" s="70">
        <f t="shared" ref="O251:W251" si="20">SUM(O234:O250)</f>
        <v>156</v>
      </c>
      <c r="P251" s="70">
        <f t="shared" si="20"/>
        <v>321</v>
      </c>
      <c r="Q251" s="70">
        <f t="shared" si="20"/>
        <v>749</v>
      </c>
      <c r="R251" s="70">
        <f t="shared" si="20"/>
        <v>4509</v>
      </c>
      <c r="S251" s="70">
        <f t="shared" si="20"/>
        <v>5980</v>
      </c>
      <c r="T251" s="70">
        <f t="shared" si="20"/>
        <v>5134</v>
      </c>
      <c r="U251" s="70">
        <f t="shared" si="20"/>
        <v>1230</v>
      </c>
      <c r="V251" s="70">
        <f t="shared" si="20"/>
        <v>127</v>
      </c>
      <c r="W251" s="70">
        <f t="shared" si="20"/>
        <v>18572</v>
      </c>
    </row>
    <row r="252" spans="1:23" x14ac:dyDescent="0.25">
      <c r="A252" t="s">
        <v>81</v>
      </c>
      <c r="B252" s="70">
        <v>0</v>
      </c>
      <c r="C252" s="70">
        <v>0</v>
      </c>
      <c r="D252" s="70">
        <v>0</v>
      </c>
      <c r="E252" s="70">
        <v>0</v>
      </c>
      <c r="F252" s="70">
        <v>0</v>
      </c>
      <c r="G252" s="70">
        <v>0</v>
      </c>
      <c r="H252" s="70">
        <v>0</v>
      </c>
      <c r="I252" s="70">
        <v>0</v>
      </c>
      <c r="J252" s="70">
        <v>0</v>
      </c>
      <c r="K252" s="70">
        <v>0</v>
      </c>
      <c r="M252" s="9" t="s">
        <v>61</v>
      </c>
      <c r="N252" s="70">
        <f>N251/17</f>
        <v>21.529411764705884</v>
      </c>
      <c r="O252" s="70">
        <f t="shared" ref="O252:W252" si="21">O251/17</f>
        <v>9.1764705882352935</v>
      </c>
      <c r="P252" s="70">
        <f t="shared" si="21"/>
        <v>18.882352941176471</v>
      </c>
      <c r="Q252" s="70">
        <f t="shared" si="21"/>
        <v>44.058823529411768</v>
      </c>
      <c r="R252" s="70">
        <f t="shared" si="21"/>
        <v>265.23529411764707</v>
      </c>
      <c r="S252" s="70">
        <f t="shared" si="21"/>
        <v>351.76470588235293</v>
      </c>
      <c r="T252" s="70">
        <f t="shared" si="21"/>
        <v>302</v>
      </c>
      <c r="U252" s="70">
        <f t="shared" si="21"/>
        <v>72.352941176470594</v>
      </c>
      <c r="V252" s="70">
        <f t="shared" si="21"/>
        <v>7.4705882352941178</v>
      </c>
      <c r="W252" s="70">
        <f t="shared" si="21"/>
        <v>1092.4705882352941</v>
      </c>
    </row>
    <row r="253" spans="1:23" x14ac:dyDescent="0.25">
      <c r="A253" t="s">
        <v>50</v>
      </c>
      <c r="B253" s="70">
        <v>0</v>
      </c>
      <c r="C253" s="70">
        <v>0</v>
      </c>
      <c r="D253" s="70">
        <v>0</v>
      </c>
      <c r="E253" s="70">
        <v>0</v>
      </c>
      <c r="F253" s="70">
        <v>0</v>
      </c>
      <c r="G253" s="70">
        <v>0</v>
      </c>
      <c r="H253" s="70">
        <v>0</v>
      </c>
      <c r="I253" s="70">
        <v>0</v>
      </c>
      <c r="J253" s="70">
        <v>0</v>
      </c>
      <c r="K253" s="70">
        <v>0</v>
      </c>
      <c r="N253" s="70"/>
      <c r="O253" s="70"/>
      <c r="P253" s="70"/>
      <c r="Q253" s="70"/>
      <c r="R253" s="70"/>
      <c r="S253" s="70"/>
      <c r="T253" s="70"/>
      <c r="U253" s="70"/>
      <c r="V253" s="70"/>
      <c r="W253" s="70"/>
    </row>
    <row r="254" spans="1:23" x14ac:dyDescent="0.25">
      <c r="A254" t="s">
        <v>51</v>
      </c>
      <c r="B254" s="70">
        <v>0</v>
      </c>
      <c r="C254" s="70">
        <v>0</v>
      </c>
      <c r="D254" s="70">
        <v>0</v>
      </c>
      <c r="E254" s="70">
        <v>0</v>
      </c>
      <c r="F254" s="70">
        <v>0</v>
      </c>
      <c r="G254" s="70">
        <v>0</v>
      </c>
      <c r="H254" s="70">
        <v>0</v>
      </c>
      <c r="I254" s="70">
        <v>0</v>
      </c>
      <c r="J254" s="70">
        <v>0</v>
      </c>
      <c r="K254" s="70">
        <v>0</v>
      </c>
      <c r="M254" s="62" t="s">
        <v>18</v>
      </c>
      <c r="N254" s="222" t="s">
        <v>217</v>
      </c>
      <c r="O254" s="222" t="s">
        <v>218</v>
      </c>
      <c r="P254" s="222" t="s">
        <v>219</v>
      </c>
      <c r="Q254" s="222" t="s">
        <v>220</v>
      </c>
      <c r="R254" s="222" t="s">
        <v>221</v>
      </c>
      <c r="S254" s="222" t="s">
        <v>222</v>
      </c>
      <c r="T254" s="222" t="s">
        <v>223</v>
      </c>
      <c r="U254" s="222" t="s">
        <v>224</v>
      </c>
      <c r="V254" s="222" t="s">
        <v>225</v>
      </c>
      <c r="W254" s="222" t="s">
        <v>24</v>
      </c>
    </row>
    <row r="255" spans="1:23" x14ac:dyDescent="0.25">
      <c r="A255" t="s">
        <v>42</v>
      </c>
      <c r="B255" s="70">
        <v>0</v>
      </c>
      <c r="C255" s="70">
        <v>0</v>
      </c>
      <c r="D255" s="70">
        <v>0</v>
      </c>
      <c r="E255" s="70">
        <v>0</v>
      </c>
      <c r="F255" s="70">
        <v>4</v>
      </c>
      <c r="G255" s="70">
        <v>0</v>
      </c>
      <c r="H255" s="70">
        <v>0</v>
      </c>
      <c r="I255" s="70">
        <v>0</v>
      </c>
      <c r="J255" s="70">
        <v>1</v>
      </c>
      <c r="K255" s="70">
        <v>5</v>
      </c>
      <c r="M255">
        <v>2009</v>
      </c>
      <c r="N255" s="70">
        <v>0</v>
      </c>
      <c r="O255" s="70">
        <v>0</v>
      </c>
      <c r="P255" s="70">
        <v>0</v>
      </c>
      <c r="Q255" s="70">
        <v>1</v>
      </c>
      <c r="R255" s="70">
        <v>103</v>
      </c>
      <c r="S255" s="70">
        <v>0</v>
      </c>
      <c r="T255" s="70">
        <v>0</v>
      </c>
      <c r="U255" s="70">
        <v>0</v>
      </c>
      <c r="V255" s="70">
        <v>0</v>
      </c>
      <c r="W255" s="70">
        <v>104</v>
      </c>
    </row>
    <row r="256" spans="1:23" x14ac:dyDescent="0.25">
      <c r="A256" t="s">
        <v>8</v>
      </c>
      <c r="B256" s="70">
        <v>0</v>
      </c>
      <c r="C256" s="70">
        <v>0</v>
      </c>
      <c r="D256" s="70">
        <v>0</v>
      </c>
      <c r="E256" s="70">
        <v>0</v>
      </c>
      <c r="F256" s="70">
        <v>1</v>
      </c>
      <c r="G256" s="70">
        <v>18</v>
      </c>
      <c r="H256" s="70">
        <v>12</v>
      </c>
      <c r="I256" s="70">
        <v>8</v>
      </c>
      <c r="J256" s="70">
        <v>0</v>
      </c>
      <c r="K256" s="70">
        <v>39</v>
      </c>
      <c r="M256">
        <v>2010</v>
      </c>
      <c r="N256" s="70">
        <v>0</v>
      </c>
      <c r="O256" s="70">
        <v>1</v>
      </c>
      <c r="P256" s="70">
        <v>15</v>
      </c>
      <c r="Q256" s="70">
        <v>298</v>
      </c>
      <c r="R256" s="70">
        <v>92</v>
      </c>
      <c r="S256" s="70">
        <v>0</v>
      </c>
      <c r="T256" s="70">
        <v>54</v>
      </c>
      <c r="U256" s="70">
        <v>332</v>
      </c>
      <c r="V256" s="70">
        <v>11</v>
      </c>
      <c r="W256" s="70">
        <v>803</v>
      </c>
    </row>
    <row r="257" spans="1:26" x14ac:dyDescent="0.25">
      <c r="A257" t="s">
        <v>9</v>
      </c>
      <c r="B257" s="70">
        <v>0</v>
      </c>
      <c r="C257" s="70">
        <v>0</v>
      </c>
      <c r="D257" s="70">
        <v>0</v>
      </c>
      <c r="E257" s="70">
        <v>118</v>
      </c>
      <c r="F257" s="70">
        <v>1240</v>
      </c>
      <c r="G257" s="70">
        <v>663</v>
      </c>
      <c r="H257" s="70">
        <v>40</v>
      </c>
      <c r="I257" s="70">
        <v>50</v>
      </c>
      <c r="J257" s="70">
        <v>0</v>
      </c>
      <c r="K257" s="70">
        <v>2111</v>
      </c>
      <c r="M257">
        <v>2011</v>
      </c>
      <c r="N257" s="70">
        <v>0</v>
      </c>
      <c r="O257" s="70">
        <v>0</v>
      </c>
      <c r="P257" s="70">
        <v>0</v>
      </c>
      <c r="Q257" s="70">
        <v>0</v>
      </c>
      <c r="R257" s="70">
        <v>79</v>
      </c>
      <c r="S257" s="70">
        <v>315</v>
      </c>
      <c r="T257" s="70">
        <v>2934</v>
      </c>
      <c r="U257" s="70">
        <v>5</v>
      </c>
      <c r="V257" s="70">
        <v>3</v>
      </c>
      <c r="W257" s="70">
        <v>3336</v>
      </c>
    </row>
    <row r="258" spans="1:26" x14ac:dyDescent="0.25">
      <c r="A258" t="s">
        <v>44</v>
      </c>
      <c r="B258" s="70">
        <v>0</v>
      </c>
      <c r="C258" s="70">
        <v>0</v>
      </c>
      <c r="D258" s="70">
        <v>0</v>
      </c>
      <c r="E258" s="70">
        <v>0</v>
      </c>
      <c r="F258" s="70">
        <v>4</v>
      </c>
      <c r="G258" s="70">
        <v>0</v>
      </c>
      <c r="H258" s="70">
        <v>0</v>
      </c>
      <c r="I258" s="70">
        <v>0</v>
      </c>
      <c r="J258" s="70">
        <v>2</v>
      </c>
      <c r="K258" s="70">
        <v>6</v>
      </c>
      <c r="M258">
        <v>2012</v>
      </c>
      <c r="N258" s="70">
        <v>0</v>
      </c>
      <c r="O258" s="70">
        <v>0</v>
      </c>
      <c r="P258" s="70">
        <v>0</v>
      </c>
      <c r="Q258" s="70">
        <v>18</v>
      </c>
      <c r="R258" s="70">
        <v>66</v>
      </c>
      <c r="S258" s="70">
        <v>715</v>
      </c>
      <c r="T258" s="70">
        <v>45</v>
      </c>
      <c r="U258" s="70">
        <v>0</v>
      </c>
      <c r="V258" s="70">
        <v>0</v>
      </c>
      <c r="W258" s="70">
        <v>844</v>
      </c>
    </row>
    <row r="259" spans="1:26" x14ac:dyDescent="0.25">
      <c r="A259" t="s">
        <v>10</v>
      </c>
      <c r="B259" s="70">
        <v>0</v>
      </c>
      <c r="C259" s="70">
        <v>0</v>
      </c>
      <c r="D259" s="70">
        <v>0</v>
      </c>
      <c r="E259" s="70">
        <v>0</v>
      </c>
      <c r="F259" s="70">
        <v>325</v>
      </c>
      <c r="G259" s="70">
        <v>27</v>
      </c>
      <c r="H259" s="70">
        <v>0</v>
      </c>
      <c r="I259" s="70">
        <v>0</v>
      </c>
      <c r="J259" s="70">
        <v>0</v>
      </c>
      <c r="K259" s="70">
        <v>352</v>
      </c>
      <c r="M259">
        <v>2013</v>
      </c>
      <c r="N259" s="70">
        <v>0</v>
      </c>
      <c r="O259" s="70">
        <v>0</v>
      </c>
      <c r="P259" s="70">
        <v>0</v>
      </c>
      <c r="Q259" s="70">
        <v>1</v>
      </c>
      <c r="R259" s="70">
        <v>0</v>
      </c>
      <c r="S259" s="70">
        <v>56</v>
      </c>
      <c r="T259" s="70">
        <v>5066</v>
      </c>
      <c r="U259" s="70">
        <v>120</v>
      </c>
      <c r="V259" s="70">
        <v>62</v>
      </c>
      <c r="W259" s="70">
        <v>5305</v>
      </c>
    </row>
    <row r="260" spans="1:26" x14ac:dyDescent="0.25">
      <c r="A260" t="s">
        <v>11</v>
      </c>
      <c r="B260" s="70">
        <v>0</v>
      </c>
      <c r="C260" s="70">
        <v>0</v>
      </c>
      <c r="D260" s="70">
        <v>1</v>
      </c>
      <c r="E260" s="70">
        <v>100</v>
      </c>
      <c r="F260" s="70">
        <v>301</v>
      </c>
      <c r="G260" s="70">
        <v>1251</v>
      </c>
      <c r="H260" s="70">
        <v>594</v>
      </c>
      <c r="I260" s="70">
        <v>20</v>
      </c>
      <c r="J260" s="70">
        <v>0</v>
      </c>
      <c r="K260" s="70">
        <v>2267</v>
      </c>
      <c r="M260">
        <v>2014</v>
      </c>
      <c r="N260" s="70">
        <v>0</v>
      </c>
      <c r="O260" s="70">
        <v>0</v>
      </c>
      <c r="P260" s="70">
        <v>8</v>
      </c>
      <c r="Q260" s="70">
        <v>103</v>
      </c>
      <c r="R260" s="70">
        <v>765</v>
      </c>
      <c r="S260" s="70">
        <v>61</v>
      </c>
      <c r="T260" s="70">
        <v>50</v>
      </c>
      <c r="U260" s="70">
        <v>0</v>
      </c>
      <c r="V260" s="70">
        <v>0</v>
      </c>
      <c r="W260" s="70">
        <v>987</v>
      </c>
    </row>
    <row r="261" spans="1:26" x14ac:dyDescent="0.25">
      <c r="A261" t="s">
        <v>12</v>
      </c>
      <c r="B261" s="70">
        <v>0</v>
      </c>
      <c r="C261" s="70">
        <v>0</v>
      </c>
      <c r="D261" s="70">
        <v>0</v>
      </c>
      <c r="E261" s="70">
        <v>45</v>
      </c>
      <c r="F261" s="70">
        <v>3</v>
      </c>
      <c r="G261" s="70">
        <v>28</v>
      </c>
      <c r="H261" s="70">
        <v>86</v>
      </c>
      <c r="I261" s="70">
        <v>0</v>
      </c>
      <c r="J261" s="70">
        <v>6</v>
      </c>
      <c r="K261" s="70">
        <v>168</v>
      </c>
      <c r="M261">
        <v>2015</v>
      </c>
      <c r="N261" s="70">
        <v>0</v>
      </c>
      <c r="O261" s="70">
        <v>0</v>
      </c>
      <c r="P261" s="70">
        <v>0</v>
      </c>
      <c r="Q261" s="70">
        <v>10</v>
      </c>
      <c r="R261" s="70">
        <v>94</v>
      </c>
      <c r="S261" s="70">
        <v>30</v>
      </c>
      <c r="T261" s="70">
        <v>166</v>
      </c>
      <c r="U261" s="70">
        <v>6</v>
      </c>
      <c r="V261" s="70">
        <v>0</v>
      </c>
      <c r="W261" s="70">
        <v>306</v>
      </c>
    </row>
    <row r="262" spans="1:26" x14ac:dyDescent="0.25">
      <c r="A262" t="s">
        <v>32</v>
      </c>
      <c r="B262" s="70">
        <v>0</v>
      </c>
      <c r="C262" s="70">
        <v>0</v>
      </c>
      <c r="D262" s="70">
        <v>0</v>
      </c>
      <c r="E262" s="70">
        <v>2</v>
      </c>
      <c r="F262" s="70">
        <v>0</v>
      </c>
      <c r="G262" s="70">
        <v>0</v>
      </c>
      <c r="H262" s="70">
        <v>27</v>
      </c>
      <c r="I262" s="70">
        <v>4</v>
      </c>
      <c r="J262" s="70">
        <v>0</v>
      </c>
      <c r="K262" s="70">
        <v>33</v>
      </c>
      <c r="M262">
        <v>2016</v>
      </c>
      <c r="N262" s="70">
        <v>0</v>
      </c>
      <c r="O262" s="70">
        <v>0</v>
      </c>
      <c r="P262" s="70">
        <v>0</v>
      </c>
      <c r="Q262" s="70">
        <v>30</v>
      </c>
      <c r="R262" s="70">
        <v>6170</v>
      </c>
      <c r="S262" s="70">
        <v>54</v>
      </c>
      <c r="T262" s="70">
        <v>1</v>
      </c>
      <c r="U262" s="70">
        <v>4</v>
      </c>
      <c r="V262" s="70">
        <v>10</v>
      </c>
      <c r="W262" s="70">
        <v>6269</v>
      </c>
    </row>
    <row r="263" spans="1:26" x14ac:dyDescent="0.25">
      <c r="A263" t="s">
        <v>18</v>
      </c>
      <c r="B263" s="70">
        <v>0</v>
      </c>
      <c r="C263" s="70">
        <v>0</v>
      </c>
      <c r="D263" s="70">
        <v>0</v>
      </c>
      <c r="E263" s="70">
        <v>10</v>
      </c>
      <c r="F263" s="70">
        <v>94</v>
      </c>
      <c r="G263" s="70">
        <v>30</v>
      </c>
      <c r="H263" s="70">
        <v>166</v>
      </c>
      <c r="I263" s="70">
        <v>6</v>
      </c>
      <c r="J263" s="70">
        <v>0</v>
      </c>
      <c r="K263" s="70">
        <v>306</v>
      </c>
      <c r="M263">
        <v>2017</v>
      </c>
      <c r="N263" s="70">
        <v>0</v>
      </c>
      <c r="O263" s="70">
        <v>0</v>
      </c>
      <c r="P263" s="70">
        <v>0</v>
      </c>
      <c r="Q263" s="70">
        <v>0</v>
      </c>
      <c r="R263" s="70">
        <v>40</v>
      </c>
      <c r="S263" s="70">
        <v>150</v>
      </c>
      <c r="T263" s="70">
        <v>140</v>
      </c>
      <c r="U263" s="70">
        <v>30</v>
      </c>
      <c r="V263" s="70">
        <v>0</v>
      </c>
      <c r="W263" s="70">
        <v>360</v>
      </c>
      <c r="X263" s="11"/>
    </row>
    <row r="264" spans="1:26" x14ac:dyDescent="0.25">
      <c r="A264" t="s">
        <v>46</v>
      </c>
      <c r="B264" s="70">
        <v>0</v>
      </c>
      <c r="C264" s="70">
        <v>0</v>
      </c>
      <c r="D264" s="70">
        <v>0</v>
      </c>
      <c r="E264" s="70">
        <v>0</v>
      </c>
      <c r="F264" s="70">
        <v>0</v>
      </c>
      <c r="G264" s="70">
        <v>0</v>
      </c>
      <c r="H264" s="70">
        <v>0</v>
      </c>
      <c r="I264" s="70">
        <v>0</v>
      </c>
      <c r="J264" s="70">
        <v>0</v>
      </c>
      <c r="K264" s="70">
        <v>0</v>
      </c>
      <c r="M264">
        <v>2018</v>
      </c>
      <c r="N264" s="70">
        <v>0</v>
      </c>
      <c r="O264" s="70">
        <v>0</v>
      </c>
      <c r="P264" s="70">
        <v>0</v>
      </c>
      <c r="Q264" s="70">
        <v>1</v>
      </c>
      <c r="R264" s="70">
        <v>13</v>
      </c>
      <c r="S264" s="70">
        <v>93</v>
      </c>
      <c r="T264" s="70">
        <v>73</v>
      </c>
      <c r="U264" s="70">
        <v>220</v>
      </c>
      <c r="V264" s="70">
        <v>4</v>
      </c>
      <c r="W264" s="70">
        <v>404</v>
      </c>
    </row>
    <row r="265" spans="1:26" x14ac:dyDescent="0.25">
      <c r="A265" t="s">
        <v>13</v>
      </c>
      <c r="B265" s="70">
        <v>0</v>
      </c>
      <c r="C265" s="70">
        <v>0</v>
      </c>
      <c r="D265" s="70">
        <v>0</v>
      </c>
      <c r="E265" s="70">
        <v>0</v>
      </c>
      <c r="F265" s="70">
        <v>0</v>
      </c>
      <c r="G265" s="70">
        <v>6</v>
      </c>
      <c r="H265" s="70">
        <v>5</v>
      </c>
      <c r="I265" s="70">
        <v>0</v>
      </c>
      <c r="J265" s="70">
        <v>0</v>
      </c>
      <c r="K265" s="70">
        <v>11</v>
      </c>
      <c r="M265">
        <v>2019</v>
      </c>
      <c r="N265" s="70">
        <v>0</v>
      </c>
      <c r="O265" s="70">
        <v>0</v>
      </c>
      <c r="P265" s="70">
        <v>0</v>
      </c>
      <c r="Q265" s="70">
        <v>0</v>
      </c>
      <c r="R265" s="70">
        <v>70</v>
      </c>
      <c r="S265" s="70">
        <v>410</v>
      </c>
      <c r="T265" s="70">
        <v>334</v>
      </c>
      <c r="U265" s="70">
        <v>106</v>
      </c>
      <c r="V265" s="70">
        <v>2</v>
      </c>
      <c r="W265" s="70">
        <v>922</v>
      </c>
    </row>
    <row r="266" spans="1:26" x14ac:dyDescent="0.25">
      <c r="A266" t="s">
        <v>14</v>
      </c>
      <c r="B266" s="70">
        <v>0</v>
      </c>
      <c r="C266" s="70">
        <v>0</v>
      </c>
      <c r="D266" s="70">
        <v>15</v>
      </c>
      <c r="E266" s="70">
        <v>75</v>
      </c>
      <c r="F266" s="70">
        <v>122</v>
      </c>
      <c r="G266" s="70">
        <v>404</v>
      </c>
      <c r="H266" s="70">
        <v>204</v>
      </c>
      <c r="I266" s="70">
        <v>5</v>
      </c>
      <c r="J266" s="70">
        <v>1</v>
      </c>
      <c r="K266" s="70">
        <v>826</v>
      </c>
      <c r="M266">
        <v>2020</v>
      </c>
      <c r="N266" s="70">
        <v>0</v>
      </c>
      <c r="O266" s="70">
        <v>0</v>
      </c>
      <c r="P266" s="70">
        <v>0</v>
      </c>
      <c r="Q266" s="70">
        <v>0</v>
      </c>
      <c r="R266" s="70">
        <v>43</v>
      </c>
      <c r="S266" s="70">
        <v>1632</v>
      </c>
      <c r="T266" s="70">
        <v>144</v>
      </c>
      <c r="U266" s="70">
        <v>0</v>
      </c>
      <c r="V266" s="70">
        <v>7</v>
      </c>
      <c r="W266" s="70">
        <v>1826</v>
      </c>
    </row>
    <row r="267" spans="1:26" x14ac:dyDescent="0.25">
      <c r="A267" t="s">
        <v>40</v>
      </c>
      <c r="B267" s="70">
        <v>0</v>
      </c>
      <c r="C267" s="70">
        <v>4</v>
      </c>
      <c r="D267" s="70">
        <v>0</v>
      </c>
      <c r="E267" s="70">
        <v>2</v>
      </c>
      <c r="F267" s="70">
        <v>0</v>
      </c>
      <c r="G267" s="70">
        <v>0</v>
      </c>
      <c r="H267" s="70">
        <v>0</v>
      </c>
      <c r="I267" s="70">
        <v>0</v>
      </c>
      <c r="J267" s="70">
        <v>0</v>
      </c>
      <c r="K267" s="70">
        <v>6</v>
      </c>
      <c r="M267">
        <v>2021</v>
      </c>
      <c r="N267" s="70">
        <v>15</v>
      </c>
      <c r="O267" s="70">
        <v>0</v>
      </c>
      <c r="P267" s="70">
        <v>0</v>
      </c>
      <c r="Q267" s="70">
        <v>0</v>
      </c>
      <c r="R267" s="70">
        <v>251</v>
      </c>
      <c r="S267" s="70">
        <v>165</v>
      </c>
      <c r="T267" s="70">
        <v>566</v>
      </c>
      <c r="U267" s="70">
        <v>84</v>
      </c>
      <c r="V267" s="70">
        <v>68</v>
      </c>
      <c r="W267" s="70">
        <v>1149</v>
      </c>
    </row>
    <row r="268" spans="1:26" x14ac:dyDescent="0.25">
      <c r="A268" t="s">
        <v>52</v>
      </c>
      <c r="B268" s="70">
        <v>0</v>
      </c>
      <c r="C268" s="70">
        <v>0</v>
      </c>
      <c r="D268" s="70">
        <v>0</v>
      </c>
      <c r="E268" s="70">
        <v>0</v>
      </c>
      <c r="F268" s="70">
        <v>0</v>
      </c>
      <c r="G268" s="70">
        <v>0</v>
      </c>
      <c r="H268" s="70">
        <v>0</v>
      </c>
      <c r="I268" s="70">
        <v>0</v>
      </c>
      <c r="J268" s="70">
        <v>0</v>
      </c>
      <c r="K268" s="70">
        <v>0</v>
      </c>
      <c r="M268">
        <v>2022</v>
      </c>
      <c r="N268" s="70">
        <v>0</v>
      </c>
      <c r="O268" s="70">
        <v>0</v>
      </c>
      <c r="P268" s="70">
        <v>0</v>
      </c>
      <c r="Q268" s="70">
        <v>0</v>
      </c>
      <c r="R268" s="70">
        <v>128</v>
      </c>
      <c r="S268" s="70">
        <v>405</v>
      </c>
      <c r="T268" s="70">
        <v>842</v>
      </c>
      <c r="U268" s="70">
        <v>129</v>
      </c>
      <c r="V268" s="70">
        <v>0</v>
      </c>
      <c r="W268" s="70">
        <v>1504</v>
      </c>
    </row>
    <row r="269" spans="1:26" x14ac:dyDescent="0.25">
      <c r="A269" t="s">
        <v>53</v>
      </c>
      <c r="B269" s="70">
        <v>0</v>
      </c>
      <c r="C269" s="70">
        <v>0</v>
      </c>
      <c r="D269" s="70">
        <v>0</v>
      </c>
      <c r="E269" s="70">
        <v>0</v>
      </c>
      <c r="F269" s="70">
        <v>0</v>
      </c>
      <c r="G269" s="70">
        <v>0</v>
      </c>
      <c r="H269" s="70">
        <v>0</v>
      </c>
      <c r="I269" s="70">
        <v>1</v>
      </c>
      <c r="J269" s="70">
        <v>0</v>
      </c>
      <c r="K269" s="70">
        <v>1</v>
      </c>
      <c r="M269" s="255">
        <v>2023</v>
      </c>
      <c r="N269" s="70">
        <v>0</v>
      </c>
      <c r="O269" s="70">
        <v>70</v>
      </c>
      <c r="P269" s="70">
        <v>0</v>
      </c>
      <c r="Q269" s="70">
        <v>0</v>
      </c>
      <c r="R269" s="70">
        <v>13</v>
      </c>
      <c r="S269" s="70">
        <v>106</v>
      </c>
      <c r="T269" s="70">
        <v>339</v>
      </c>
      <c r="U269" s="70">
        <v>0</v>
      </c>
      <c r="V269" s="70">
        <v>2</v>
      </c>
      <c r="W269" s="70">
        <v>530</v>
      </c>
    </row>
    <row r="270" spans="1:26" x14ac:dyDescent="0.25">
      <c r="A270" t="s">
        <v>15</v>
      </c>
      <c r="B270" s="70">
        <v>0</v>
      </c>
      <c r="C270" s="70">
        <v>0</v>
      </c>
      <c r="D270" s="70">
        <v>0</v>
      </c>
      <c r="E270" s="70">
        <v>0</v>
      </c>
      <c r="F270" s="70">
        <v>0</v>
      </c>
      <c r="G270" s="70">
        <v>0</v>
      </c>
      <c r="H270" s="70">
        <v>0</v>
      </c>
      <c r="I270" s="70">
        <v>0</v>
      </c>
      <c r="J270" s="70">
        <v>0</v>
      </c>
      <c r="K270" s="70">
        <v>0</v>
      </c>
      <c r="M270" s="255">
        <v>2024</v>
      </c>
      <c r="N270" s="70">
        <v>0</v>
      </c>
      <c r="O270" s="70">
        <v>0</v>
      </c>
      <c r="P270" s="70">
        <v>0</v>
      </c>
      <c r="Q270" s="70">
        <v>0</v>
      </c>
      <c r="R270" s="70">
        <v>0</v>
      </c>
      <c r="S270" s="70">
        <v>207</v>
      </c>
      <c r="T270" s="70">
        <v>219</v>
      </c>
      <c r="U270" s="70">
        <v>45</v>
      </c>
      <c r="V270" s="70">
        <v>335</v>
      </c>
      <c r="W270" s="70">
        <v>806</v>
      </c>
    </row>
    <row r="271" spans="1:26" x14ac:dyDescent="0.25">
      <c r="A271" t="s">
        <v>54</v>
      </c>
      <c r="B271" s="70">
        <v>0</v>
      </c>
      <c r="C271" s="70">
        <v>0</v>
      </c>
      <c r="D271" s="70">
        <v>0</v>
      </c>
      <c r="E271" s="70">
        <v>0</v>
      </c>
      <c r="F271" s="70">
        <v>0</v>
      </c>
      <c r="G271" s="70">
        <v>0</v>
      </c>
      <c r="H271" s="70">
        <v>0</v>
      </c>
      <c r="I271" s="70">
        <v>0</v>
      </c>
      <c r="J271" s="70">
        <v>0</v>
      </c>
      <c r="K271" s="70">
        <v>0</v>
      </c>
      <c r="M271" s="255">
        <v>2025</v>
      </c>
      <c r="N271" s="70">
        <v>0</v>
      </c>
      <c r="O271" s="70">
        <v>0</v>
      </c>
      <c r="P271" s="70">
        <v>0</v>
      </c>
      <c r="Q271" s="70">
        <v>0</v>
      </c>
      <c r="R271" s="70">
        <v>17</v>
      </c>
      <c r="S271" s="70">
        <v>2065</v>
      </c>
      <c r="T271" s="70">
        <v>8</v>
      </c>
      <c r="U271" s="70">
        <v>280</v>
      </c>
      <c r="V271" s="70">
        <v>29</v>
      </c>
      <c r="W271" s="70">
        <v>2399</v>
      </c>
      <c r="Z271" t="s">
        <v>157</v>
      </c>
    </row>
    <row r="272" spans="1:26" x14ac:dyDescent="0.25">
      <c r="A272" t="s">
        <v>47</v>
      </c>
      <c r="B272" s="70">
        <v>0</v>
      </c>
      <c r="C272" s="70">
        <v>0</v>
      </c>
      <c r="D272" s="70">
        <v>0</v>
      </c>
      <c r="E272" s="70">
        <v>4</v>
      </c>
      <c r="F272" s="70">
        <v>1</v>
      </c>
      <c r="G272" s="70">
        <v>17</v>
      </c>
      <c r="H272" s="70">
        <v>37</v>
      </c>
      <c r="I272" s="70">
        <v>6</v>
      </c>
      <c r="J272" s="70">
        <v>0</v>
      </c>
      <c r="K272" s="70">
        <v>65</v>
      </c>
      <c r="M272" s="9" t="s">
        <v>24</v>
      </c>
      <c r="N272" s="70">
        <f>SUM(N255:N271)</f>
        <v>15</v>
      </c>
      <c r="O272" s="70">
        <f t="shared" ref="O272:W272" si="22">SUM(O255:O271)</f>
        <v>71</v>
      </c>
      <c r="P272" s="70">
        <f t="shared" si="22"/>
        <v>23</v>
      </c>
      <c r="Q272" s="70">
        <f t="shared" si="22"/>
        <v>462</v>
      </c>
      <c r="R272" s="70">
        <f t="shared" si="22"/>
        <v>7944</v>
      </c>
      <c r="S272" s="70">
        <f t="shared" si="22"/>
        <v>6464</v>
      </c>
      <c r="T272" s="70">
        <f t="shared" si="22"/>
        <v>10981</v>
      </c>
      <c r="U272" s="70">
        <f t="shared" si="22"/>
        <v>1361</v>
      </c>
      <c r="V272" s="70">
        <f t="shared" si="22"/>
        <v>533</v>
      </c>
      <c r="W272" s="70">
        <f t="shared" si="22"/>
        <v>27854</v>
      </c>
    </row>
    <row r="273" spans="1:23" x14ac:dyDescent="0.25">
      <c r="A273" t="s">
        <v>16</v>
      </c>
      <c r="B273" s="70">
        <v>0</v>
      </c>
      <c r="C273" s="70">
        <v>0</v>
      </c>
      <c r="D273" s="70">
        <v>0</v>
      </c>
      <c r="E273" s="70">
        <v>0</v>
      </c>
      <c r="F273" s="70">
        <v>0</v>
      </c>
      <c r="G273" s="70">
        <v>0</v>
      </c>
      <c r="H273" s="70">
        <v>0</v>
      </c>
      <c r="I273" s="70">
        <v>0</v>
      </c>
      <c r="J273" s="70">
        <v>0</v>
      </c>
      <c r="K273" s="70">
        <v>0</v>
      </c>
      <c r="M273" s="9" t="s">
        <v>61</v>
      </c>
      <c r="N273" s="70">
        <f>N272/17</f>
        <v>0.88235294117647056</v>
      </c>
      <c r="O273" s="70">
        <f t="shared" ref="O273:W273" si="23">O272/17</f>
        <v>4.1764705882352944</v>
      </c>
      <c r="P273" s="70">
        <f t="shared" si="23"/>
        <v>1.3529411764705883</v>
      </c>
      <c r="Q273" s="70">
        <f t="shared" si="23"/>
        <v>27.176470588235293</v>
      </c>
      <c r="R273" s="70">
        <f t="shared" si="23"/>
        <v>467.29411764705884</v>
      </c>
      <c r="S273" s="70">
        <f t="shared" si="23"/>
        <v>380.23529411764707</v>
      </c>
      <c r="T273" s="70">
        <f t="shared" si="23"/>
        <v>645.94117647058829</v>
      </c>
      <c r="U273" s="70">
        <f t="shared" si="23"/>
        <v>80.058823529411768</v>
      </c>
      <c r="V273" s="70">
        <f t="shared" si="23"/>
        <v>31.352941176470587</v>
      </c>
      <c r="W273" s="70">
        <f t="shared" si="23"/>
        <v>1638.4705882352941</v>
      </c>
    </row>
    <row r="274" spans="1:23" x14ac:dyDescent="0.25">
      <c r="A274" t="s">
        <v>55</v>
      </c>
      <c r="B274" s="70">
        <v>0</v>
      </c>
      <c r="C274" s="70">
        <v>0</v>
      </c>
      <c r="D274" s="70">
        <v>0</v>
      </c>
      <c r="E274" s="70">
        <v>0</v>
      </c>
      <c r="F274" s="70">
        <v>0</v>
      </c>
      <c r="G274" s="70">
        <v>0</v>
      </c>
      <c r="H274" s="70">
        <v>0</v>
      </c>
      <c r="I274" s="70">
        <v>0</v>
      </c>
      <c r="J274" s="70">
        <v>0</v>
      </c>
      <c r="K274" s="70">
        <v>0</v>
      </c>
      <c r="N274" s="70"/>
      <c r="O274" s="70"/>
      <c r="P274" s="70"/>
      <c r="Q274" s="70"/>
      <c r="R274" s="70"/>
      <c r="S274" s="70"/>
      <c r="T274" s="70"/>
      <c r="U274" s="70"/>
      <c r="V274" s="70"/>
      <c r="W274" s="70"/>
    </row>
    <row r="275" spans="1:23" x14ac:dyDescent="0.25">
      <c r="A275" t="s">
        <v>17</v>
      </c>
      <c r="B275" s="70">
        <v>0</v>
      </c>
      <c r="C275" s="70">
        <v>0</v>
      </c>
      <c r="D275" s="70">
        <v>0</v>
      </c>
      <c r="E275" s="70">
        <v>0</v>
      </c>
      <c r="F275" s="70">
        <v>1500</v>
      </c>
      <c r="G275" s="70">
        <v>1</v>
      </c>
      <c r="H275" s="70">
        <v>0</v>
      </c>
      <c r="I275" s="70">
        <v>1</v>
      </c>
      <c r="J275" s="70">
        <v>1</v>
      </c>
      <c r="K275" s="70">
        <v>1503</v>
      </c>
      <c r="M275" s="223" t="s">
        <v>234</v>
      </c>
      <c r="N275" s="222" t="s">
        <v>217</v>
      </c>
      <c r="O275" s="222" t="s">
        <v>218</v>
      </c>
      <c r="P275" s="222" t="s">
        <v>219</v>
      </c>
      <c r="Q275" s="222" t="s">
        <v>220</v>
      </c>
      <c r="R275" s="222" t="s">
        <v>221</v>
      </c>
      <c r="S275" s="222" t="s">
        <v>222</v>
      </c>
      <c r="T275" s="222" t="s">
        <v>223</v>
      </c>
      <c r="U275" s="222" t="s">
        <v>224</v>
      </c>
      <c r="V275" s="222" t="s">
        <v>225</v>
      </c>
      <c r="W275" s="222" t="s">
        <v>24</v>
      </c>
    </row>
    <row r="276" spans="1:23" x14ac:dyDescent="0.25">
      <c r="A276" t="s">
        <v>24</v>
      </c>
      <c r="B276" s="70">
        <v>1</v>
      </c>
      <c r="C276" s="70">
        <v>16</v>
      </c>
      <c r="D276" s="70">
        <v>52</v>
      </c>
      <c r="E276" s="70">
        <v>522</v>
      </c>
      <c r="F276" s="70">
        <v>3681</v>
      </c>
      <c r="G276" s="70">
        <v>2525</v>
      </c>
      <c r="H276" s="70">
        <v>1295</v>
      </c>
      <c r="I276" s="70">
        <v>160</v>
      </c>
      <c r="J276" s="70">
        <v>59</v>
      </c>
      <c r="K276" s="70">
        <v>8287</v>
      </c>
      <c r="M276" t="s">
        <v>251</v>
      </c>
      <c r="N276" s="70">
        <v>0</v>
      </c>
      <c r="O276" s="70">
        <v>0</v>
      </c>
      <c r="P276" s="70">
        <v>8.2941176470588243</v>
      </c>
      <c r="Q276" s="70">
        <v>82.411764705882348</v>
      </c>
      <c r="R276" s="70">
        <v>890.29411764705878</v>
      </c>
      <c r="S276" s="70">
        <v>3332.1764705882351</v>
      </c>
      <c r="T276" s="70">
        <v>2847</v>
      </c>
      <c r="U276" s="70">
        <v>966.41176470588232</v>
      </c>
      <c r="V276" s="70">
        <v>86.941176470588232</v>
      </c>
      <c r="W276" s="70">
        <v>8213.5294117647063</v>
      </c>
    </row>
    <row r="277" spans="1:23" x14ac:dyDescent="0.25">
      <c r="B277" s="70"/>
      <c r="C277" s="70"/>
      <c r="D277" s="70"/>
      <c r="E277" s="70"/>
      <c r="F277" s="70"/>
      <c r="G277" s="70"/>
      <c r="H277" s="70"/>
      <c r="I277" s="70"/>
      <c r="J277" s="70"/>
      <c r="K277" s="70"/>
      <c r="M277" t="s">
        <v>252</v>
      </c>
      <c r="N277" s="70">
        <v>0</v>
      </c>
      <c r="O277" s="70">
        <v>0</v>
      </c>
      <c r="P277" s="70">
        <v>1.0588235294117647</v>
      </c>
      <c r="Q277" s="70">
        <v>17.117647058823529</v>
      </c>
      <c r="R277" s="70">
        <v>27.117647058823529</v>
      </c>
      <c r="S277" s="70">
        <v>100.76470588235294</v>
      </c>
      <c r="T277" s="70">
        <v>56.941176470588232</v>
      </c>
      <c r="U277" s="70">
        <v>23.470588235294116</v>
      </c>
      <c r="V277" s="70">
        <v>6.5294117647058822</v>
      </c>
      <c r="W277" s="70">
        <v>233</v>
      </c>
    </row>
    <row r="278" spans="1:23" x14ac:dyDescent="0.25">
      <c r="B278" s="70"/>
      <c r="C278" s="70"/>
      <c r="D278" s="70"/>
      <c r="E278" s="70"/>
      <c r="F278" s="70"/>
      <c r="G278" s="70"/>
      <c r="H278" s="70"/>
      <c r="I278" s="70"/>
      <c r="J278" s="70"/>
      <c r="K278" s="70"/>
      <c r="M278" t="s">
        <v>253</v>
      </c>
      <c r="N278" s="70">
        <v>21.529411764705884</v>
      </c>
      <c r="O278" s="70">
        <v>9.1764705882352935</v>
      </c>
      <c r="P278" s="70">
        <v>18.882352941176471</v>
      </c>
      <c r="Q278" s="70">
        <v>44.058823529411768</v>
      </c>
      <c r="R278" s="70">
        <v>265.23529411764707</v>
      </c>
      <c r="S278" s="70">
        <v>351.76470588235293</v>
      </c>
      <c r="T278" s="70">
        <v>302</v>
      </c>
      <c r="U278" s="70">
        <v>72.352941176470594</v>
      </c>
      <c r="V278" s="70">
        <v>7.4705882352941178</v>
      </c>
      <c r="W278" s="70">
        <v>1092.4705882352941</v>
      </c>
    </row>
    <row r="279" spans="1:23" x14ac:dyDescent="0.25">
      <c r="A279" t="s">
        <v>168</v>
      </c>
      <c r="B279" s="70" t="s">
        <v>20</v>
      </c>
      <c r="C279" s="70"/>
      <c r="D279" s="70"/>
      <c r="E279" s="70" t="s">
        <v>21</v>
      </c>
      <c r="F279" s="70"/>
      <c r="G279" s="70"/>
      <c r="H279" s="70"/>
      <c r="I279" s="70"/>
      <c r="J279" s="70"/>
      <c r="K279" s="70"/>
      <c r="M279" t="s">
        <v>254</v>
      </c>
      <c r="N279" s="70">
        <v>0.88235294117647056</v>
      </c>
      <c r="O279" s="70">
        <v>4.1764705882352944</v>
      </c>
      <c r="P279" s="70">
        <v>1.3529411764705883</v>
      </c>
      <c r="Q279" s="70">
        <v>27.176470588235293</v>
      </c>
      <c r="R279" s="70">
        <v>467.29411764705884</v>
      </c>
      <c r="S279" s="70">
        <v>380.23529411764707</v>
      </c>
      <c r="T279" s="70">
        <v>645.94117647058829</v>
      </c>
      <c r="U279" s="70">
        <v>80.058823529411768</v>
      </c>
      <c r="V279" s="70">
        <v>31.352941176470587</v>
      </c>
      <c r="W279" s="70">
        <v>1638.4705882352941</v>
      </c>
    </row>
    <row r="280" spans="1:23" x14ac:dyDescent="0.25">
      <c r="A280" t="s">
        <v>19</v>
      </c>
      <c r="B280" s="70">
        <v>16</v>
      </c>
      <c r="C280" s="70">
        <v>21</v>
      </c>
      <c r="D280" s="70">
        <v>26</v>
      </c>
      <c r="E280" s="70">
        <v>1</v>
      </c>
      <c r="F280" s="70">
        <v>6</v>
      </c>
      <c r="G280" s="70">
        <v>11</v>
      </c>
      <c r="H280" s="70">
        <v>16</v>
      </c>
      <c r="I280" s="70">
        <v>21</v>
      </c>
      <c r="J280" s="70">
        <v>26</v>
      </c>
      <c r="K280" s="70" t="s">
        <v>24</v>
      </c>
      <c r="N280" s="70"/>
      <c r="O280" s="70"/>
      <c r="P280" s="70"/>
      <c r="Q280" s="70"/>
      <c r="R280" s="70"/>
      <c r="S280" s="70"/>
      <c r="T280" s="70"/>
      <c r="U280" s="70"/>
      <c r="V280" s="70"/>
      <c r="W280" s="70"/>
    </row>
    <row r="281" spans="1:23" x14ac:dyDescent="0.25">
      <c r="A281" t="s">
        <v>1</v>
      </c>
      <c r="B281" s="70">
        <v>0</v>
      </c>
      <c r="C281" s="70">
        <v>0</v>
      </c>
      <c r="D281" s="70">
        <v>4</v>
      </c>
      <c r="E281" s="70">
        <v>18</v>
      </c>
      <c r="F281" s="70">
        <v>48</v>
      </c>
      <c r="G281" s="70">
        <v>47</v>
      </c>
      <c r="H281" s="70">
        <v>59</v>
      </c>
      <c r="I281" s="70">
        <v>38</v>
      </c>
      <c r="J281" s="70">
        <v>56</v>
      </c>
      <c r="K281" s="70">
        <v>270</v>
      </c>
      <c r="N281" s="70"/>
      <c r="O281" s="70"/>
      <c r="P281" s="70"/>
      <c r="Q281" s="70"/>
      <c r="R281" s="70"/>
      <c r="S281" s="70"/>
      <c r="T281" s="70"/>
      <c r="U281" s="70"/>
      <c r="V281" s="70"/>
      <c r="W281" s="70"/>
    </row>
    <row r="282" spans="1:23" x14ac:dyDescent="0.25">
      <c r="A282" t="s">
        <v>49</v>
      </c>
      <c r="B282" s="70">
        <v>0</v>
      </c>
      <c r="C282" s="70">
        <v>0</v>
      </c>
      <c r="D282" s="70">
        <v>0</v>
      </c>
      <c r="E282" s="70">
        <v>0</v>
      </c>
      <c r="F282" s="70">
        <v>0</v>
      </c>
      <c r="G282" s="70">
        <v>0</v>
      </c>
      <c r="H282" s="70">
        <v>0</v>
      </c>
      <c r="I282" s="70">
        <v>0</v>
      </c>
      <c r="J282" s="70">
        <v>0</v>
      </c>
      <c r="K282" s="70">
        <v>0</v>
      </c>
      <c r="M282" t="s">
        <v>9</v>
      </c>
      <c r="N282" s="222" t="s">
        <v>217</v>
      </c>
      <c r="O282" s="222" t="s">
        <v>218</v>
      </c>
      <c r="P282" s="222" t="s">
        <v>219</v>
      </c>
      <c r="Q282" s="222" t="s">
        <v>220</v>
      </c>
      <c r="R282" s="222" t="s">
        <v>221</v>
      </c>
      <c r="S282" s="222" t="s">
        <v>222</v>
      </c>
      <c r="T282" s="222" t="s">
        <v>223</v>
      </c>
      <c r="U282" s="222" t="s">
        <v>224</v>
      </c>
      <c r="V282" s="222" t="s">
        <v>225</v>
      </c>
      <c r="W282" s="222" t="s">
        <v>24</v>
      </c>
    </row>
    <row r="283" spans="1:23" x14ac:dyDescent="0.25">
      <c r="A283" t="s">
        <v>45</v>
      </c>
      <c r="B283" s="70">
        <v>0</v>
      </c>
      <c r="C283" s="70">
        <v>0</v>
      </c>
      <c r="D283" s="70">
        <v>0</v>
      </c>
      <c r="E283" s="70">
        <v>0</v>
      </c>
      <c r="F283" s="70">
        <v>0</v>
      </c>
      <c r="G283" s="70">
        <v>0</v>
      </c>
      <c r="H283" s="70">
        <v>0</v>
      </c>
      <c r="I283" s="70">
        <v>0</v>
      </c>
      <c r="J283" s="70">
        <v>0</v>
      </c>
      <c r="K283" s="70">
        <v>0</v>
      </c>
      <c r="M283">
        <v>2009</v>
      </c>
      <c r="N283" s="70">
        <v>0</v>
      </c>
      <c r="O283" s="70">
        <v>0</v>
      </c>
      <c r="P283" s="70">
        <v>0</v>
      </c>
      <c r="Q283" s="70">
        <v>23</v>
      </c>
      <c r="R283" s="70">
        <v>29</v>
      </c>
      <c r="S283" s="70">
        <v>4</v>
      </c>
      <c r="T283" s="70">
        <v>106</v>
      </c>
      <c r="U283" s="70">
        <v>110</v>
      </c>
      <c r="V283" s="70">
        <v>20</v>
      </c>
      <c r="W283" s="70">
        <v>292</v>
      </c>
    </row>
    <row r="284" spans="1:23" x14ac:dyDescent="0.25">
      <c r="A284" t="s">
        <v>41</v>
      </c>
      <c r="B284" s="70">
        <v>0</v>
      </c>
      <c r="C284" s="70">
        <v>0</v>
      </c>
      <c r="D284" s="70">
        <v>12</v>
      </c>
      <c r="E284" s="70">
        <v>1</v>
      </c>
      <c r="F284" s="70">
        <v>7</v>
      </c>
      <c r="G284" s="70">
        <v>2</v>
      </c>
      <c r="H284" s="70">
        <v>0</v>
      </c>
      <c r="I284" s="70">
        <v>1</v>
      </c>
      <c r="J284" s="70">
        <v>0</v>
      </c>
      <c r="K284" s="70">
        <v>23</v>
      </c>
      <c r="M284">
        <v>2010</v>
      </c>
      <c r="N284" s="70">
        <v>0</v>
      </c>
      <c r="O284" s="70">
        <v>0</v>
      </c>
      <c r="P284" s="70">
        <v>0</v>
      </c>
      <c r="Q284" s="70">
        <v>22</v>
      </c>
      <c r="R284" s="70">
        <v>31</v>
      </c>
      <c r="S284" s="70">
        <v>8</v>
      </c>
      <c r="T284" s="70">
        <v>2</v>
      </c>
      <c r="U284" s="70">
        <v>33</v>
      </c>
      <c r="V284" s="70">
        <v>14</v>
      </c>
      <c r="W284" s="70">
        <v>110</v>
      </c>
    </row>
    <row r="285" spans="1:23" x14ac:dyDescent="0.25">
      <c r="A285" t="s">
        <v>2</v>
      </c>
      <c r="B285" s="70">
        <v>12</v>
      </c>
      <c r="C285" s="70">
        <v>13</v>
      </c>
      <c r="D285" s="70">
        <v>19</v>
      </c>
      <c r="E285" s="70">
        <v>26</v>
      </c>
      <c r="F285" s="70">
        <v>24</v>
      </c>
      <c r="G285" s="70">
        <v>7</v>
      </c>
      <c r="H285" s="70">
        <v>4</v>
      </c>
      <c r="I285" s="70">
        <v>2</v>
      </c>
      <c r="J285" s="70">
        <v>0</v>
      </c>
      <c r="K285" s="70">
        <v>107</v>
      </c>
      <c r="M285">
        <v>2011</v>
      </c>
      <c r="N285" s="70">
        <v>0</v>
      </c>
      <c r="O285" s="70">
        <v>0</v>
      </c>
      <c r="P285" s="70">
        <v>0</v>
      </c>
      <c r="Q285" s="70">
        <v>0</v>
      </c>
      <c r="R285" s="70">
        <v>133</v>
      </c>
      <c r="S285" s="70">
        <v>290</v>
      </c>
      <c r="T285" s="70">
        <v>84</v>
      </c>
      <c r="U285" s="70">
        <v>56</v>
      </c>
      <c r="V285" s="70">
        <v>11</v>
      </c>
      <c r="W285" s="70">
        <v>574</v>
      </c>
    </row>
    <row r="286" spans="1:23" x14ac:dyDescent="0.25">
      <c r="A286" t="s">
        <v>43</v>
      </c>
      <c r="B286" s="70">
        <v>0</v>
      </c>
      <c r="C286" s="70">
        <v>2</v>
      </c>
      <c r="D286" s="70">
        <v>0</v>
      </c>
      <c r="E286" s="70">
        <v>4</v>
      </c>
      <c r="F286" s="70">
        <v>3</v>
      </c>
      <c r="G286" s="70">
        <v>3</v>
      </c>
      <c r="H286" s="70">
        <v>3</v>
      </c>
      <c r="I286" s="70">
        <v>0</v>
      </c>
      <c r="J286" s="70">
        <v>0</v>
      </c>
      <c r="K286" s="70">
        <v>15</v>
      </c>
      <c r="M286">
        <v>2012</v>
      </c>
      <c r="N286" s="70">
        <v>0</v>
      </c>
      <c r="O286" s="70">
        <v>0</v>
      </c>
      <c r="P286" s="70">
        <v>0</v>
      </c>
      <c r="Q286" s="70">
        <v>123</v>
      </c>
      <c r="R286" s="70">
        <v>500</v>
      </c>
      <c r="S286" s="70">
        <v>2001</v>
      </c>
      <c r="T286" s="70">
        <v>256</v>
      </c>
      <c r="U286" s="70">
        <v>0</v>
      </c>
      <c r="V286" s="70">
        <v>39</v>
      </c>
      <c r="W286" s="70">
        <v>2919</v>
      </c>
    </row>
    <row r="287" spans="1:23" x14ac:dyDescent="0.25">
      <c r="A287" t="s">
        <v>3</v>
      </c>
      <c r="B287" s="70">
        <v>1</v>
      </c>
      <c r="C287" s="70">
        <v>5</v>
      </c>
      <c r="D287" s="70">
        <v>6</v>
      </c>
      <c r="E287" s="70">
        <v>13</v>
      </c>
      <c r="F287" s="70">
        <v>5</v>
      </c>
      <c r="G287" s="70">
        <v>11</v>
      </c>
      <c r="H287" s="70">
        <v>0</v>
      </c>
      <c r="I287" s="70">
        <v>2</v>
      </c>
      <c r="J287" s="70">
        <v>1</v>
      </c>
      <c r="K287" s="70">
        <v>44</v>
      </c>
      <c r="M287">
        <v>2013</v>
      </c>
      <c r="N287" s="70">
        <v>0</v>
      </c>
      <c r="O287" s="70">
        <v>0</v>
      </c>
      <c r="P287" s="70">
        <v>0</v>
      </c>
      <c r="Q287" s="70">
        <v>0</v>
      </c>
      <c r="R287" s="70">
        <v>0</v>
      </c>
      <c r="S287" s="70">
        <v>22</v>
      </c>
      <c r="T287" s="70">
        <v>165</v>
      </c>
      <c r="U287" s="70">
        <v>205</v>
      </c>
      <c r="V287" s="70">
        <v>356</v>
      </c>
      <c r="W287" s="70">
        <v>748</v>
      </c>
    </row>
    <row r="288" spans="1:23" x14ac:dyDescent="0.25">
      <c r="A288" t="s">
        <v>4</v>
      </c>
      <c r="B288" s="70">
        <v>0</v>
      </c>
      <c r="C288" s="70">
        <v>0</v>
      </c>
      <c r="D288" s="70">
        <v>1</v>
      </c>
      <c r="E288" s="70">
        <v>0</v>
      </c>
      <c r="F288" s="70">
        <v>0</v>
      </c>
      <c r="G288" s="70">
        <v>0</v>
      </c>
      <c r="H288" s="70">
        <v>0</v>
      </c>
      <c r="I288" s="70">
        <v>0</v>
      </c>
      <c r="J288" s="70">
        <v>0</v>
      </c>
      <c r="K288" s="70">
        <v>1</v>
      </c>
      <c r="M288">
        <v>2014</v>
      </c>
      <c r="N288" s="70">
        <v>0</v>
      </c>
      <c r="O288" s="70">
        <v>4</v>
      </c>
      <c r="P288" s="70">
        <v>6</v>
      </c>
      <c r="Q288" s="70">
        <v>160</v>
      </c>
      <c r="R288" s="70">
        <v>878</v>
      </c>
      <c r="S288" s="70">
        <v>798</v>
      </c>
      <c r="T288" s="70">
        <v>276</v>
      </c>
      <c r="U288" s="70">
        <v>482</v>
      </c>
      <c r="V288" s="70">
        <v>40</v>
      </c>
      <c r="W288" s="70">
        <v>2644</v>
      </c>
    </row>
    <row r="289" spans="1:23" x14ac:dyDescent="0.25">
      <c r="A289" t="s">
        <v>48</v>
      </c>
      <c r="B289" s="70">
        <v>0</v>
      </c>
      <c r="C289" s="70">
        <v>0</v>
      </c>
      <c r="D289" s="70">
        <v>0</v>
      </c>
      <c r="E289" s="70">
        <v>0</v>
      </c>
      <c r="F289" s="70">
        <v>0</v>
      </c>
      <c r="G289" s="70">
        <v>0</v>
      </c>
      <c r="H289" s="70">
        <v>0</v>
      </c>
      <c r="I289" s="70">
        <v>0</v>
      </c>
      <c r="J289" s="70">
        <v>0</v>
      </c>
      <c r="K289" s="70">
        <v>0</v>
      </c>
      <c r="M289">
        <v>2015</v>
      </c>
      <c r="N289" s="70">
        <v>0</v>
      </c>
      <c r="O289" s="70">
        <v>0</v>
      </c>
      <c r="P289" s="70">
        <v>0</v>
      </c>
      <c r="Q289" s="70">
        <v>118</v>
      </c>
      <c r="R289" s="70">
        <v>1240</v>
      </c>
      <c r="S289" s="70">
        <v>663</v>
      </c>
      <c r="T289" s="70">
        <v>40</v>
      </c>
      <c r="U289" s="70">
        <v>50</v>
      </c>
      <c r="V289" s="70">
        <v>0</v>
      </c>
      <c r="W289" s="70">
        <v>2111</v>
      </c>
    </row>
    <row r="290" spans="1:23" x14ac:dyDescent="0.25">
      <c r="A290" t="s">
        <v>6</v>
      </c>
      <c r="B290" s="70">
        <v>0</v>
      </c>
      <c r="C290" s="70">
        <v>0</v>
      </c>
      <c r="D290" s="70">
        <v>0</v>
      </c>
      <c r="E290" s="70">
        <v>0</v>
      </c>
      <c r="F290" s="70">
        <v>0</v>
      </c>
      <c r="G290" s="70">
        <v>0</v>
      </c>
      <c r="H290" s="70">
        <v>0</v>
      </c>
      <c r="I290" s="70">
        <v>0</v>
      </c>
      <c r="J290" s="70">
        <v>1</v>
      </c>
      <c r="K290" s="70">
        <v>1</v>
      </c>
      <c r="M290">
        <v>2016</v>
      </c>
      <c r="N290" s="70">
        <v>0</v>
      </c>
      <c r="O290" s="70">
        <v>12</v>
      </c>
      <c r="P290" s="70">
        <v>232</v>
      </c>
      <c r="Q290" s="70">
        <v>110</v>
      </c>
      <c r="R290" s="70">
        <v>588</v>
      </c>
      <c r="S290" s="70">
        <v>265</v>
      </c>
      <c r="T290" s="70">
        <v>73</v>
      </c>
      <c r="U290" s="70">
        <v>55</v>
      </c>
      <c r="V290" s="70">
        <v>0</v>
      </c>
      <c r="W290" s="70">
        <v>1335</v>
      </c>
    </row>
    <row r="291" spans="1:23" x14ac:dyDescent="0.25">
      <c r="A291" t="s">
        <v>7</v>
      </c>
      <c r="B291" s="70">
        <v>0</v>
      </c>
      <c r="C291" s="70">
        <v>0</v>
      </c>
      <c r="D291" s="70">
        <v>0</v>
      </c>
      <c r="E291" s="70">
        <v>0</v>
      </c>
      <c r="F291" s="70">
        <v>0</v>
      </c>
      <c r="G291" s="70">
        <v>4</v>
      </c>
      <c r="H291" s="70">
        <v>17</v>
      </c>
      <c r="I291" s="70">
        <v>20</v>
      </c>
      <c r="J291" s="70">
        <v>2</v>
      </c>
      <c r="K291" s="70">
        <v>43</v>
      </c>
      <c r="M291">
        <v>2017</v>
      </c>
      <c r="N291" s="70">
        <v>0</v>
      </c>
      <c r="O291" s="70">
        <v>0</v>
      </c>
      <c r="P291" s="70">
        <v>16</v>
      </c>
      <c r="Q291" s="70">
        <v>16</v>
      </c>
      <c r="R291" s="70">
        <v>650</v>
      </c>
      <c r="S291" s="70">
        <v>413</v>
      </c>
      <c r="T291" s="70">
        <v>2</v>
      </c>
      <c r="U291" s="70">
        <v>87</v>
      </c>
      <c r="V291" s="70">
        <v>2</v>
      </c>
      <c r="W291" s="70">
        <v>1186</v>
      </c>
    </row>
    <row r="292" spans="1:23" x14ac:dyDescent="0.25">
      <c r="A292" t="s">
        <v>81</v>
      </c>
      <c r="B292" s="70">
        <v>0</v>
      </c>
      <c r="C292" s="70">
        <v>0</v>
      </c>
      <c r="D292" s="70">
        <v>0</v>
      </c>
      <c r="E292" s="70">
        <v>0</v>
      </c>
      <c r="F292" s="70">
        <v>0</v>
      </c>
      <c r="G292" s="70">
        <v>0</v>
      </c>
      <c r="H292" s="70">
        <v>0</v>
      </c>
      <c r="I292" s="70">
        <v>0</v>
      </c>
      <c r="J292" s="70">
        <v>0</v>
      </c>
      <c r="K292" s="70">
        <v>0</v>
      </c>
      <c r="M292">
        <v>2018</v>
      </c>
      <c r="N292" s="70">
        <v>0</v>
      </c>
      <c r="O292" s="70">
        <v>0</v>
      </c>
      <c r="P292" s="70">
        <v>0</v>
      </c>
      <c r="Q292" s="70">
        <v>48</v>
      </c>
      <c r="R292" s="70">
        <v>175</v>
      </c>
      <c r="S292" s="70">
        <v>79</v>
      </c>
      <c r="T292" s="70">
        <v>15</v>
      </c>
      <c r="U292" s="70">
        <v>298</v>
      </c>
      <c r="V292" s="70">
        <v>100</v>
      </c>
      <c r="W292" s="70">
        <v>715</v>
      </c>
    </row>
    <row r="293" spans="1:23" x14ac:dyDescent="0.25">
      <c r="A293" t="s">
        <v>50</v>
      </c>
      <c r="B293" s="70">
        <v>0</v>
      </c>
      <c r="C293" s="70">
        <v>0</v>
      </c>
      <c r="D293" s="70">
        <v>0</v>
      </c>
      <c r="E293" s="70">
        <v>0</v>
      </c>
      <c r="F293" s="70">
        <v>1</v>
      </c>
      <c r="G293" s="70">
        <v>0</v>
      </c>
      <c r="H293" s="70">
        <v>0</v>
      </c>
      <c r="I293" s="70">
        <v>0</v>
      </c>
      <c r="J293" s="70">
        <v>0</v>
      </c>
      <c r="K293" s="70">
        <v>1</v>
      </c>
      <c r="M293">
        <v>2019</v>
      </c>
      <c r="N293" s="70">
        <v>0</v>
      </c>
      <c r="O293" s="70">
        <v>0</v>
      </c>
      <c r="P293" s="70">
        <v>0</v>
      </c>
      <c r="Q293" s="70">
        <v>36</v>
      </c>
      <c r="R293" s="70">
        <v>41</v>
      </c>
      <c r="S293" s="70">
        <v>364</v>
      </c>
      <c r="T293" s="70">
        <v>303</v>
      </c>
      <c r="U293" s="70">
        <v>106</v>
      </c>
      <c r="V293" s="70">
        <v>0</v>
      </c>
      <c r="W293" s="70">
        <v>850</v>
      </c>
    </row>
    <row r="294" spans="1:23" x14ac:dyDescent="0.25">
      <c r="A294" t="s">
        <v>51</v>
      </c>
      <c r="B294" s="70">
        <v>0</v>
      </c>
      <c r="C294" s="70">
        <v>0</v>
      </c>
      <c r="D294" s="70">
        <v>0</v>
      </c>
      <c r="E294" s="70">
        <v>0</v>
      </c>
      <c r="F294" s="70">
        <v>0</v>
      </c>
      <c r="G294" s="70">
        <v>0</v>
      </c>
      <c r="H294" s="70">
        <v>0</v>
      </c>
      <c r="I294" s="70">
        <v>0</v>
      </c>
      <c r="J294" s="70">
        <v>0</v>
      </c>
      <c r="K294" s="70">
        <v>0</v>
      </c>
      <c r="M294">
        <v>2020</v>
      </c>
      <c r="N294" s="70">
        <v>0</v>
      </c>
      <c r="O294" s="70">
        <v>0</v>
      </c>
      <c r="P294" s="70">
        <v>0</v>
      </c>
      <c r="Q294" s="70">
        <v>0</v>
      </c>
      <c r="R294" s="70">
        <v>16</v>
      </c>
      <c r="S294" s="70">
        <v>309</v>
      </c>
      <c r="T294" s="70">
        <v>25</v>
      </c>
      <c r="U294" s="70">
        <v>0</v>
      </c>
      <c r="V294" s="70">
        <v>0</v>
      </c>
      <c r="W294" s="70">
        <v>350</v>
      </c>
    </row>
    <row r="295" spans="1:23" x14ac:dyDescent="0.25">
      <c r="A295" t="s">
        <v>42</v>
      </c>
      <c r="B295" s="70">
        <v>0</v>
      </c>
      <c r="C295" s="70">
        <v>0</v>
      </c>
      <c r="D295" s="70">
        <v>0</v>
      </c>
      <c r="E295" s="70">
        <v>0</v>
      </c>
      <c r="F295" s="70">
        <v>1</v>
      </c>
      <c r="G295" s="70">
        <v>1</v>
      </c>
      <c r="H295" s="70">
        <v>0</v>
      </c>
      <c r="I295" s="70">
        <v>0</v>
      </c>
      <c r="J295" s="70">
        <v>3</v>
      </c>
      <c r="K295" s="70">
        <v>5</v>
      </c>
      <c r="M295">
        <v>2021</v>
      </c>
      <c r="N295" s="70">
        <v>0</v>
      </c>
      <c r="O295" s="70">
        <v>0</v>
      </c>
      <c r="P295" s="70">
        <v>12</v>
      </c>
      <c r="Q295" s="70">
        <v>0</v>
      </c>
      <c r="R295" s="70">
        <v>28</v>
      </c>
      <c r="S295" s="70">
        <v>2700</v>
      </c>
      <c r="T295" s="70">
        <v>0</v>
      </c>
      <c r="U295" s="70">
        <v>0</v>
      </c>
      <c r="V295" s="70">
        <v>0</v>
      </c>
      <c r="W295" s="70">
        <v>2740</v>
      </c>
    </row>
    <row r="296" spans="1:23" x14ac:dyDescent="0.25">
      <c r="A296" t="s">
        <v>8</v>
      </c>
      <c r="B296" s="70">
        <v>0</v>
      </c>
      <c r="C296" s="70">
        <v>0</v>
      </c>
      <c r="D296" s="70">
        <v>0</v>
      </c>
      <c r="E296" s="70">
        <v>0</v>
      </c>
      <c r="F296" s="70">
        <v>20</v>
      </c>
      <c r="G296" s="70">
        <v>1</v>
      </c>
      <c r="H296" s="70">
        <v>30</v>
      </c>
      <c r="I296" s="70">
        <v>0</v>
      </c>
      <c r="J296" s="70">
        <v>7</v>
      </c>
      <c r="K296" s="70">
        <v>58</v>
      </c>
      <c r="M296">
        <v>2022</v>
      </c>
      <c r="N296" s="70">
        <v>0</v>
      </c>
      <c r="O296" s="70">
        <v>0</v>
      </c>
      <c r="P296" s="70">
        <v>0</v>
      </c>
      <c r="Q296" s="70">
        <v>35</v>
      </c>
      <c r="R296" s="70">
        <v>101</v>
      </c>
      <c r="S296" s="70">
        <v>42</v>
      </c>
      <c r="T296" s="70">
        <v>255</v>
      </c>
      <c r="U296" s="70">
        <v>57</v>
      </c>
      <c r="V296" s="70">
        <v>1</v>
      </c>
      <c r="W296" s="70">
        <v>491</v>
      </c>
    </row>
    <row r="297" spans="1:23" x14ac:dyDescent="0.25">
      <c r="A297" t="s">
        <v>9</v>
      </c>
      <c r="B297" s="70">
        <v>0</v>
      </c>
      <c r="C297" s="70">
        <v>12</v>
      </c>
      <c r="D297" s="70">
        <v>232</v>
      </c>
      <c r="E297" s="70">
        <v>110</v>
      </c>
      <c r="F297" s="70">
        <v>588</v>
      </c>
      <c r="G297" s="70">
        <v>265</v>
      </c>
      <c r="H297" s="70">
        <v>73</v>
      </c>
      <c r="I297" s="70">
        <v>55</v>
      </c>
      <c r="J297" s="70">
        <v>0</v>
      </c>
      <c r="K297" s="70">
        <v>1335</v>
      </c>
      <c r="M297">
        <v>2023</v>
      </c>
      <c r="N297" s="70">
        <v>0</v>
      </c>
      <c r="O297" s="70">
        <v>0</v>
      </c>
      <c r="P297" s="70">
        <v>0</v>
      </c>
      <c r="Q297" s="70">
        <v>0</v>
      </c>
      <c r="R297" s="70">
        <v>0</v>
      </c>
      <c r="S297" s="70">
        <v>0</v>
      </c>
      <c r="T297" s="70">
        <v>0</v>
      </c>
      <c r="U297" s="70">
        <v>0</v>
      </c>
      <c r="V297" s="70">
        <v>30</v>
      </c>
      <c r="W297" s="70">
        <v>30</v>
      </c>
    </row>
    <row r="298" spans="1:23" x14ac:dyDescent="0.25">
      <c r="A298" t="s">
        <v>44</v>
      </c>
      <c r="B298" s="70">
        <v>0</v>
      </c>
      <c r="C298" s="70">
        <v>0</v>
      </c>
      <c r="D298" s="70">
        <v>0</v>
      </c>
      <c r="E298" s="70">
        <v>4</v>
      </c>
      <c r="F298" s="70">
        <v>5</v>
      </c>
      <c r="G298" s="70">
        <v>0</v>
      </c>
      <c r="H298" s="70">
        <v>0</v>
      </c>
      <c r="I298" s="70">
        <v>0</v>
      </c>
      <c r="J298" s="70">
        <v>0</v>
      </c>
      <c r="K298" s="70">
        <v>9</v>
      </c>
      <c r="M298">
        <v>2024</v>
      </c>
      <c r="N298" s="70">
        <v>0</v>
      </c>
      <c r="O298" s="70">
        <v>0</v>
      </c>
      <c r="P298" s="70">
        <v>0</v>
      </c>
      <c r="Q298" s="70">
        <v>62</v>
      </c>
      <c r="R298" s="70">
        <v>249</v>
      </c>
      <c r="S298" s="70">
        <v>7</v>
      </c>
      <c r="T298" s="70">
        <v>2</v>
      </c>
      <c r="U298" s="70">
        <v>101</v>
      </c>
      <c r="V298" s="70">
        <v>0</v>
      </c>
      <c r="W298" s="70">
        <v>421</v>
      </c>
    </row>
    <row r="299" spans="1:23" x14ac:dyDescent="0.25">
      <c r="A299" t="s">
        <v>10</v>
      </c>
      <c r="B299" s="70">
        <v>0</v>
      </c>
      <c r="C299" s="70">
        <v>0</v>
      </c>
      <c r="D299" s="70">
        <v>15</v>
      </c>
      <c r="E299" s="70">
        <v>17</v>
      </c>
      <c r="F299" s="70">
        <v>15</v>
      </c>
      <c r="G299" s="70">
        <v>5</v>
      </c>
      <c r="H299" s="70">
        <v>3</v>
      </c>
      <c r="I299" s="70">
        <v>0</v>
      </c>
      <c r="J299" s="70">
        <v>0</v>
      </c>
      <c r="K299" s="70">
        <v>55</v>
      </c>
      <c r="M299" s="255">
        <v>2025</v>
      </c>
      <c r="N299" s="70">
        <v>0</v>
      </c>
      <c r="O299" s="70">
        <v>0</v>
      </c>
      <c r="P299" s="70">
        <v>0</v>
      </c>
      <c r="Q299" s="70">
        <v>14</v>
      </c>
      <c r="R299" s="70">
        <v>45</v>
      </c>
      <c r="S299" s="70">
        <v>67</v>
      </c>
      <c r="T299" s="70">
        <v>0</v>
      </c>
      <c r="U299" s="70">
        <v>0</v>
      </c>
      <c r="V299" s="70">
        <v>0</v>
      </c>
      <c r="W299" s="70">
        <v>126</v>
      </c>
    </row>
    <row r="300" spans="1:23" x14ac:dyDescent="0.25">
      <c r="A300" t="s">
        <v>11</v>
      </c>
      <c r="B300" s="70">
        <v>0</v>
      </c>
      <c r="C300" s="70">
        <v>0</v>
      </c>
      <c r="D300" s="70">
        <v>72</v>
      </c>
      <c r="E300" s="70">
        <v>439</v>
      </c>
      <c r="F300" s="70">
        <v>420</v>
      </c>
      <c r="G300" s="70">
        <v>203</v>
      </c>
      <c r="H300" s="70">
        <v>131</v>
      </c>
      <c r="I300" s="70">
        <v>125</v>
      </c>
      <c r="J300" s="70">
        <v>13</v>
      </c>
      <c r="K300" s="70">
        <v>1403</v>
      </c>
      <c r="M300" s="9" t="s">
        <v>24</v>
      </c>
      <c r="N300" s="70">
        <f>SUM(N283:N299)</f>
        <v>0</v>
      </c>
      <c r="O300" s="70">
        <f t="shared" ref="O300:W300" si="24">SUM(O283:O299)</f>
        <v>16</v>
      </c>
      <c r="P300" s="70">
        <f t="shared" si="24"/>
        <v>266</v>
      </c>
      <c r="Q300" s="70">
        <f t="shared" si="24"/>
        <v>767</v>
      </c>
      <c r="R300" s="70">
        <f t="shared" si="24"/>
        <v>4704</v>
      </c>
      <c r="S300" s="70">
        <f t="shared" si="24"/>
        <v>8032</v>
      </c>
      <c r="T300" s="70">
        <f t="shared" si="24"/>
        <v>1604</v>
      </c>
      <c r="U300" s="70">
        <f t="shared" si="24"/>
        <v>1640</v>
      </c>
      <c r="V300" s="70">
        <f t="shared" si="24"/>
        <v>613</v>
      </c>
      <c r="W300" s="70">
        <f t="shared" si="24"/>
        <v>17642</v>
      </c>
    </row>
    <row r="301" spans="1:23" x14ac:dyDescent="0.25">
      <c r="A301" t="s">
        <v>12</v>
      </c>
      <c r="B301" s="70">
        <v>0</v>
      </c>
      <c r="C301" s="70">
        <v>0</v>
      </c>
      <c r="D301" s="70">
        <v>16</v>
      </c>
      <c r="E301" s="70">
        <v>164</v>
      </c>
      <c r="F301" s="70">
        <v>20</v>
      </c>
      <c r="G301" s="70">
        <v>35</v>
      </c>
      <c r="H301" s="70">
        <v>8</v>
      </c>
      <c r="I301" s="70">
        <v>2</v>
      </c>
      <c r="J301" s="70">
        <v>0</v>
      </c>
      <c r="K301" s="70">
        <v>245</v>
      </c>
      <c r="M301" s="9" t="s">
        <v>61</v>
      </c>
      <c r="N301" s="70">
        <f>N300/17</f>
        <v>0</v>
      </c>
      <c r="O301" s="70">
        <f t="shared" ref="O301:W301" si="25">O300/17</f>
        <v>0.94117647058823528</v>
      </c>
      <c r="P301" s="70">
        <f t="shared" si="25"/>
        <v>15.647058823529411</v>
      </c>
      <c r="Q301" s="70">
        <f t="shared" si="25"/>
        <v>45.117647058823529</v>
      </c>
      <c r="R301" s="70">
        <f t="shared" si="25"/>
        <v>276.70588235294116</v>
      </c>
      <c r="S301" s="70">
        <f t="shared" si="25"/>
        <v>472.47058823529414</v>
      </c>
      <c r="T301" s="70">
        <f t="shared" si="25"/>
        <v>94.352941176470594</v>
      </c>
      <c r="U301" s="70">
        <f t="shared" si="25"/>
        <v>96.470588235294116</v>
      </c>
      <c r="V301" s="70">
        <f t="shared" si="25"/>
        <v>36.058823529411768</v>
      </c>
      <c r="W301" s="70">
        <f t="shared" si="25"/>
        <v>1037.7647058823529</v>
      </c>
    </row>
    <row r="302" spans="1:23" x14ac:dyDescent="0.25">
      <c r="A302" t="s">
        <v>32</v>
      </c>
      <c r="B302" s="70">
        <v>0</v>
      </c>
      <c r="C302" s="70">
        <v>0</v>
      </c>
      <c r="D302" s="70">
        <v>0</v>
      </c>
      <c r="E302" s="70">
        <v>0</v>
      </c>
      <c r="F302" s="70">
        <v>0</v>
      </c>
      <c r="G302" s="70">
        <v>0</v>
      </c>
      <c r="H302" s="70">
        <v>0</v>
      </c>
      <c r="I302" s="70">
        <v>1</v>
      </c>
      <c r="J302" s="70">
        <v>2</v>
      </c>
      <c r="K302" s="70">
        <v>3</v>
      </c>
    </row>
    <row r="303" spans="1:23" x14ac:dyDescent="0.25">
      <c r="A303" t="s">
        <v>18</v>
      </c>
      <c r="B303" s="70">
        <v>0</v>
      </c>
      <c r="C303" s="70">
        <v>0</v>
      </c>
      <c r="D303" s="70">
        <v>0</v>
      </c>
      <c r="E303" s="70">
        <v>30</v>
      </c>
      <c r="F303" s="70">
        <v>6170</v>
      </c>
      <c r="G303" s="70">
        <v>54</v>
      </c>
      <c r="H303" s="70">
        <v>1</v>
      </c>
      <c r="I303" s="70">
        <v>4</v>
      </c>
      <c r="J303" s="70">
        <v>10</v>
      </c>
      <c r="K303" s="70">
        <v>6269</v>
      </c>
      <c r="M303" t="s">
        <v>10</v>
      </c>
      <c r="N303" s="222" t="s">
        <v>217</v>
      </c>
      <c r="O303" s="222" t="s">
        <v>218</v>
      </c>
      <c r="P303" s="222" t="s">
        <v>219</v>
      </c>
      <c r="Q303" s="222" t="s">
        <v>220</v>
      </c>
      <c r="R303" s="222" t="s">
        <v>221</v>
      </c>
      <c r="S303" s="222" t="s">
        <v>222</v>
      </c>
      <c r="T303" s="222" t="s">
        <v>223</v>
      </c>
      <c r="U303" s="222" t="s">
        <v>224</v>
      </c>
      <c r="V303" s="222" t="s">
        <v>225</v>
      </c>
      <c r="W303" s="222" t="s">
        <v>24</v>
      </c>
    </row>
    <row r="304" spans="1:23" x14ac:dyDescent="0.25">
      <c r="A304" t="s">
        <v>46</v>
      </c>
      <c r="B304" s="70">
        <v>0</v>
      </c>
      <c r="C304" s="70">
        <v>0</v>
      </c>
      <c r="D304" s="70">
        <v>0</v>
      </c>
      <c r="E304" s="70">
        <v>0</v>
      </c>
      <c r="F304" s="70">
        <v>0</v>
      </c>
      <c r="G304" s="70">
        <v>0</v>
      </c>
      <c r="H304" s="70">
        <v>0</v>
      </c>
      <c r="I304" s="70">
        <v>0</v>
      </c>
      <c r="J304" s="70">
        <v>0</v>
      </c>
      <c r="K304" s="70">
        <v>0</v>
      </c>
      <c r="M304">
        <v>2009</v>
      </c>
      <c r="N304" s="70">
        <v>0</v>
      </c>
      <c r="O304" s="70">
        <v>0</v>
      </c>
      <c r="P304" s="70">
        <v>0</v>
      </c>
      <c r="Q304" s="70">
        <v>7</v>
      </c>
      <c r="R304" s="70">
        <v>15</v>
      </c>
      <c r="S304" s="70">
        <v>49</v>
      </c>
      <c r="T304" s="70">
        <v>10</v>
      </c>
      <c r="U304" s="70">
        <v>0</v>
      </c>
      <c r="V304" s="70">
        <v>0</v>
      </c>
      <c r="W304" s="70">
        <v>81</v>
      </c>
    </row>
    <row r="305" spans="1:24" x14ac:dyDescent="0.25">
      <c r="A305" t="s">
        <v>13</v>
      </c>
      <c r="B305" s="70">
        <v>0</v>
      </c>
      <c r="C305" s="70">
        <v>0</v>
      </c>
      <c r="D305" s="70">
        <v>0</v>
      </c>
      <c r="E305" s="70">
        <v>0</v>
      </c>
      <c r="F305" s="70">
        <v>0</v>
      </c>
      <c r="G305" s="70">
        <v>0</v>
      </c>
      <c r="H305" s="70">
        <v>0</v>
      </c>
      <c r="I305" s="70">
        <v>0</v>
      </c>
      <c r="J305" s="70">
        <v>0</v>
      </c>
      <c r="K305" s="70">
        <v>0</v>
      </c>
      <c r="M305">
        <v>2010</v>
      </c>
      <c r="N305" s="70">
        <v>0</v>
      </c>
      <c r="O305" s="70">
        <v>0</v>
      </c>
      <c r="P305" s="70">
        <v>0</v>
      </c>
      <c r="Q305" s="70">
        <v>0</v>
      </c>
      <c r="R305" s="70">
        <v>14</v>
      </c>
      <c r="S305" s="70">
        <v>110</v>
      </c>
      <c r="T305" s="70">
        <v>228</v>
      </c>
      <c r="U305" s="70">
        <v>20</v>
      </c>
      <c r="V305" s="70">
        <v>1</v>
      </c>
      <c r="W305" s="70">
        <v>373</v>
      </c>
    </row>
    <row r="306" spans="1:24" x14ac:dyDescent="0.25">
      <c r="A306" t="s">
        <v>14</v>
      </c>
      <c r="B306" s="70">
        <v>0</v>
      </c>
      <c r="C306" s="70">
        <v>0</v>
      </c>
      <c r="D306" s="70">
        <v>107</v>
      </c>
      <c r="E306" s="70">
        <v>30</v>
      </c>
      <c r="F306" s="70">
        <v>306</v>
      </c>
      <c r="G306" s="70">
        <v>7</v>
      </c>
      <c r="H306" s="70">
        <v>4</v>
      </c>
      <c r="I306" s="70">
        <v>54</v>
      </c>
      <c r="J306" s="70">
        <v>0</v>
      </c>
      <c r="K306" s="70">
        <v>508</v>
      </c>
      <c r="M306">
        <v>2011</v>
      </c>
      <c r="N306" s="70">
        <v>0</v>
      </c>
      <c r="O306" s="70">
        <v>0</v>
      </c>
      <c r="P306" s="70">
        <v>0</v>
      </c>
      <c r="Q306" s="70">
        <v>0</v>
      </c>
      <c r="R306" s="70">
        <v>1</v>
      </c>
      <c r="S306" s="70">
        <v>7</v>
      </c>
      <c r="T306" s="70">
        <v>113</v>
      </c>
      <c r="U306" s="70">
        <v>0</v>
      </c>
      <c r="V306" s="70">
        <v>0</v>
      </c>
      <c r="W306" s="70">
        <v>121</v>
      </c>
    </row>
    <row r="307" spans="1:24" x14ac:dyDescent="0.25">
      <c r="A307" t="s">
        <v>40</v>
      </c>
      <c r="B307" s="70">
        <v>1</v>
      </c>
      <c r="C307" s="70">
        <v>2</v>
      </c>
      <c r="D307" s="70">
        <v>0</v>
      </c>
      <c r="E307" s="70">
        <v>0</v>
      </c>
      <c r="F307" s="70">
        <v>1</v>
      </c>
      <c r="G307" s="70">
        <v>0</v>
      </c>
      <c r="H307" s="70">
        <v>0</v>
      </c>
      <c r="I307" s="70">
        <v>0</v>
      </c>
      <c r="J307" s="70">
        <v>0</v>
      </c>
      <c r="K307" s="70">
        <v>4</v>
      </c>
      <c r="M307">
        <v>2012</v>
      </c>
      <c r="N307" s="70">
        <v>0</v>
      </c>
      <c r="O307" s="70">
        <v>0</v>
      </c>
      <c r="P307" s="70">
        <v>0</v>
      </c>
      <c r="Q307" s="70">
        <v>3</v>
      </c>
      <c r="R307" s="70">
        <v>12</v>
      </c>
      <c r="S307" s="70">
        <v>1</v>
      </c>
      <c r="T307" s="70">
        <v>54</v>
      </c>
      <c r="U307" s="70">
        <v>0</v>
      </c>
      <c r="V307" s="70">
        <v>1</v>
      </c>
      <c r="W307" s="70">
        <v>71</v>
      </c>
    </row>
    <row r="308" spans="1:24" x14ac:dyDescent="0.25">
      <c r="A308" t="s">
        <v>52</v>
      </c>
      <c r="B308" s="70">
        <v>0</v>
      </c>
      <c r="C308" s="70">
        <v>0</v>
      </c>
      <c r="D308" s="70">
        <v>0</v>
      </c>
      <c r="E308" s="70">
        <v>1</v>
      </c>
      <c r="F308" s="70">
        <v>0</v>
      </c>
      <c r="G308" s="70">
        <v>0</v>
      </c>
      <c r="H308" s="70">
        <v>0</v>
      </c>
      <c r="I308" s="70">
        <v>0</v>
      </c>
      <c r="J308" s="70">
        <v>0</v>
      </c>
      <c r="K308" s="70">
        <v>1</v>
      </c>
      <c r="M308">
        <v>2013</v>
      </c>
      <c r="N308" s="70">
        <v>0</v>
      </c>
      <c r="O308" s="70">
        <v>0</v>
      </c>
      <c r="P308" s="70">
        <v>0</v>
      </c>
      <c r="Q308" s="70">
        <v>0</v>
      </c>
      <c r="R308" s="70">
        <v>0</v>
      </c>
      <c r="S308" s="70">
        <v>2</v>
      </c>
      <c r="T308" s="70">
        <v>4</v>
      </c>
      <c r="U308" s="70">
        <v>8</v>
      </c>
      <c r="V308" s="70">
        <v>7</v>
      </c>
      <c r="W308" s="70">
        <v>21</v>
      </c>
    </row>
    <row r="309" spans="1:24" x14ac:dyDescent="0.25">
      <c r="A309" t="s">
        <v>53</v>
      </c>
      <c r="B309" s="70">
        <v>0</v>
      </c>
      <c r="C309" s="70">
        <v>0</v>
      </c>
      <c r="D309" s="70">
        <v>0</v>
      </c>
      <c r="E309" s="70">
        <v>0</v>
      </c>
      <c r="F309" s="70">
        <v>0</v>
      </c>
      <c r="G309" s="70">
        <v>0</v>
      </c>
      <c r="H309" s="70">
        <v>0</v>
      </c>
      <c r="I309" s="70">
        <v>0</v>
      </c>
      <c r="J309" s="70">
        <v>0</v>
      </c>
      <c r="K309" s="70">
        <v>0</v>
      </c>
      <c r="M309">
        <v>2014</v>
      </c>
      <c r="N309" s="70">
        <v>0</v>
      </c>
      <c r="O309" s="70">
        <v>0</v>
      </c>
      <c r="P309" s="70">
        <v>1</v>
      </c>
      <c r="Q309" s="70">
        <v>4</v>
      </c>
      <c r="R309" s="70">
        <v>15</v>
      </c>
      <c r="S309" s="70">
        <v>34</v>
      </c>
      <c r="T309" s="70">
        <v>1</v>
      </c>
      <c r="U309" s="70">
        <v>0</v>
      </c>
      <c r="V309" s="70">
        <v>1</v>
      </c>
      <c r="W309" s="70">
        <v>56</v>
      </c>
    </row>
    <row r="310" spans="1:24" x14ac:dyDescent="0.25">
      <c r="A310" t="s">
        <v>15</v>
      </c>
      <c r="B310" s="70">
        <v>0</v>
      </c>
      <c r="C310" s="70">
        <v>0</v>
      </c>
      <c r="D310" s="70">
        <v>2</v>
      </c>
      <c r="E310" s="70">
        <v>2</v>
      </c>
      <c r="F310" s="70">
        <v>11</v>
      </c>
      <c r="G310" s="70">
        <v>0</v>
      </c>
      <c r="H310" s="70">
        <v>4</v>
      </c>
      <c r="I310" s="70">
        <v>1</v>
      </c>
      <c r="J310" s="70">
        <v>0</v>
      </c>
      <c r="K310" s="70">
        <v>20</v>
      </c>
      <c r="M310">
        <v>2015</v>
      </c>
      <c r="N310" s="70">
        <v>0</v>
      </c>
      <c r="O310" s="70">
        <v>0</v>
      </c>
      <c r="P310" s="70">
        <v>0</v>
      </c>
      <c r="Q310" s="70">
        <v>0</v>
      </c>
      <c r="R310" s="70">
        <v>325</v>
      </c>
      <c r="S310" s="70">
        <v>27</v>
      </c>
      <c r="T310" s="70">
        <v>0</v>
      </c>
      <c r="U310" s="70">
        <v>0</v>
      </c>
      <c r="V310" s="70">
        <v>0</v>
      </c>
      <c r="W310" s="70">
        <v>352</v>
      </c>
    </row>
    <row r="311" spans="1:24" x14ac:dyDescent="0.25">
      <c r="A311" t="s">
        <v>54</v>
      </c>
      <c r="B311" s="70">
        <v>0</v>
      </c>
      <c r="C311" s="70">
        <v>0</v>
      </c>
      <c r="D311" s="70">
        <v>0</v>
      </c>
      <c r="E311" s="70">
        <v>0</v>
      </c>
      <c r="F311" s="70">
        <v>0</v>
      </c>
      <c r="G311" s="70">
        <v>0</v>
      </c>
      <c r="H311" s="70">
        <v>1</v>
      </c>
      <c r="I311" s="70">
        <v>0</v>
      </c>
      <c r="J311" s="70">
        <v>0</v>
      </c>
      <c r="K311" s="70">
        <v>1</v>
      </c>
      <c r="M311">
        <v>2016</v>
      </c>
      <c r="N311" s="70">
        <v>0</v>
      </c>
      <c r="O311" s="70">
        <v>0</v>
      </c>
      <c r="P311" s="70">
        <v>15</v>
      </c>
      <c r="Q311" s="70">
        <v>17</v>
      </c>
      <c r="R311" s="70">
        <v>15</v>
      </c>
      <c r="S311" s="70">
        <v>5</v>
      </c>
      <c r="T311" s="70">
        <v>3</v>
      </c>
      <c r="U311" s="70">
        <v>0</v>
      </c>
      <c r="V311" s="70">
        <v>0</v>
      </c>
      <c r="W311" s="70">
        <v>55</v>
      </c>
    </row>
    <row r="312" spans="1:24" x14ac:dyDescent="0.25">
      <c r="A312" t="s">
        <v>47</v>
      </c>
      <c r="B312" s="70">
        <v>0</v>
      </c>
      <c r="C312" s="70">
        <v>0</v>
      </c>
      <c r="D312" s="70">
        <v>1</v>
      </c>
      <c r="E312" s="70">
        <v>3</v>
      </c>
      <c r="F312" s="70">
        <v>11</v>
      </c>
      <c r="G312" s="70">
        <v>0</v>
      </c>
      <c r="H312" s="70">
        <v>2</v>
      </c>
      <c r="I312" s="70">
        <v>0</v>
      </c>
      <c r="J312" s="70">
        <v>0</v>
      </c>
      <c r="K312" s="70">
        <v>17</v>
      </c>
      <c r="M312">
        <v>2017</v>
      </c>
      <c r="N312" s="70">
        <v>0</v>
      </c>
      <c r="O312" s="70">
        <v>0</v>
      </c>
      <c r="P312" s="70">
        <v>0</v>
      </c>
      <c r="Q312" s="70">
        <v>2</v>
      </c>
      <c r="R312" s="70">
        <v>15</v>
      </c>
      <c r="S312" s="70">
        <v>15</v>
      </c>
      <c r="T312" s="70">
        <v>80</v>
      </c>
      <c r="U312" s="70">
        <v>10</v>
      </c>
      <c r="V312" s="70">
        <v>0</v>
      </c>
      <c r="W312" s="70">
        <v>122</v>
      </c>
      <c r="X312" s="11"/>
    </row>
    <row r="313" spans="1:24" x14ac:dyDescent="0.25">
      <c r="A313" t="s">
        <v>16</v>
      </c>
      <c r="B313" s="70">
        <v>0</v>
      </c>
      <c r="C313" s="70">
        <v>0</v>
      </c>
      <c r="D313" s="70">
        <v>0</v>
      </c>
      <c r="E313" s="70">
        <v>0</v>
      </c>
      <c r="F313" s="70">
        <v>0</v>
      </c>
      <c r="G313" s="70">
        <v>0</v>
      </c>
      <c r="H313" s="70">
        <v>0</v>
      </c>
      <c r="I313" s="70">
        <v>0</v>
      </c>
      <c r="J313" s="70">
        <v>0</v>
      </c>
      <c r="K313" s="70">
        <v>0</v>
      </c>
      <c r="M313">
        <v>2018</v>
      </c>
      <c r="N313" s="70">
        <v>0</v>
      </c>
      <c r="O313" s="70">
        <v>0</v>
      </c>
      <c r="P313" s="70">
        <v>0</v>
      </c>
      <c r="Q313" s="70">
        <v>4</v>
      </c>
      <c r="R313" s="70">
        <v>32</v>
      </c>
      <c r="S313" s="70">
        <v>49</v>
      </c>
      <c r="T313" s="70">
        <v>1</v>
      </c>
      <c r="U313" s="70">
        <v>6</v>
      </c>
      <c r="V313" s="70">
        <v>0</v>
      </c>
      <c r="W313" s="70">
        <v>92</v>
      </c>
    </row>
    <row r="314" spans="1:24" x14ac:dyDescent="0.25">
      <c r="A314" t="s">
        <v>55</v>
      </c>
      <c r="B314" s="70">
        <v>0</v>
      </c>
      <c r="C314" s="70">
        <v>0</v>
      </c>
      <c r="D314" s="70">
        <v>0</v>
      </c>
      <c r="E314" s="70">
        <v>0</v>
      </c>
      <c r="F314" s="70">
        <v>0</v>
      </c>
      <c r="G314" s="70">
        <v>0</v>
      </c>
      <c r="H314" s="70">
        <v>0</v>
      </c>
      <c r="I314" s="70">
        <v>0</v>
      </c>
      <c r="J314" s="70">
        <v>0</v>
      </c>
      <c r="K314" s="70">
        <v>0</v>
      </c>
      <c r="M314">
        <v>2019</v>
      </c>
      <c r="N314" s="70">
        <v>0</v>
      </c>
      <c r="O314" s="70">
        <v>0</v>
      </c>
      <c r="P314" s="70">
        <v>0</v>
      </c>
      <c r="Q314" s="70">
        <v>0</v>
      </c>
      <c r="R314" s="70">
        <v>1</v>
      </c>
      <c r="S314" s="70">
        <v>15</v>
      </c>
      <c r="T314" s="70">
        <v>2</v>
      </c>
      <c r="U314" s="70">
        <v>4</v>
      </c>
      <c r="V314" s="70">
        <v>0</v>
      </c>
      <c r="W314" s="70">
        <v>22</v>
      </c>
    </row>
    <row r="315" spans="1:24" x14ac:dyDescent="0.25">
      <c r="A315" t="s">
        <v>17</v>
      </c>
      <c r="B315" s="70">
        <v>0</v>
      </c>
      <c r="C315" s="70">
        <v>0</v>
      </c>
      <c r="D315" s="70">
        <v>0</v>
      </c>
      <c r="E315" s="70">
        <v>0</v>
      </c>
      <c r="F315" s="70">
        <v>0</v>
      </c>
      <c r="G315" s="70">
        <v>37</v>
      </c>
      <c r="H315" s="70">
        <v>1</v>
      </c>
      <c r="I315" s="70">
        <v>1</v>
      </c>
      <c r="J315" s="70">
        <v>0</v>
      </c>
      <c r="K315" s="70">
        <v>39</v>
      </c>
      <c r="M315">
        <v>2020</v>
      </c>
      <c r="N315" s="70">
        <v>0</v>
      </c>
      <c r="O315" s="70">
        <v>0</v>
      </c>
      <c r="P315" s="70">
        <v>0</v>
      </c>
      <c r="Q315" s="70">
        <v>0</v>
      </c>
      <c r="R315" s="70">
        <v>1</v>
      </c>
      <c r="S315" s="70">
        <v>4</v>
      </c>
      <c r="T315" s="70">
        <v>1</v>
      </c>
      <c r="U315" s="70">
        <v>0</v>
      </c>
      <c r="V315" s="70">
        <v>0</v>
      </c>
      <c r="W315" s="70">
        <v>6</v>
      </c>
    </row>
    <row r="316" spans="1:24" x14ac:dyDescent="0.25">
      <c r="A316" t="s">
        <v>24</v>
      </c>
      <c r="B316" s="70">
        <v>14</v>
      </c>
      <c r="C316" s="70">
        <v>34</v>
      </c>
      <c r="D316" s="70">
        <v>487</v>
      </c>
      <c r="E316" s="70">
        <v>862</v>
      </c>
      <c r="F316" s="70">
        <v>7656</v>
      </c>
      <c r="G316" s="70">
        <v>682</v>
      </c>
      <c r="H316" s="70">
        <v>341</v>
      </c>
      <c r="I316" s="70">
        <v>306</v>
      </c>
      <c r="J316" s="70">
        <v>95</v>
      </c>
      <c r="K316" s="70">
        <v>10477</v>
      </c>
      <c r="M316">
        <v>2021</v>
      </c>
      <c r="N316" s="70">
        <v>0</v>
      </c>
      <c r="O316" s="70">
        <v>0</v>
      </c>
      <c r="P316" s="70">
        <v>0</v>
      </c>
      <c r="Q316" s="70">
        <v>0</v>
      </c>
      <c r="R316" s="70">
        <v>0</v>
      </c>
      <c r="S316" s="70">
        <v>50</v>
      </c>
      <c r="T316" s="70">
        <v>0</v>
      </c>
      <c r="U316" s="70">
        <v>1</v>
      </c>
      <c r="V316" s="70">
        <v>1</v>
      </c>
      <c r="W316" s="70">
        <v>52</v>
      </c>
    </row>
    <row r="317" spans="1:24" x14ac:dyDescent="0.25">
      <c r="B317" s="70"/>
      <c r="C317" s="70"/>
      <c r="D317" s="70"/>
      <c r="E317" s="70"/>
      <c r="F317" s="70"/>
      <c r="G317" s="70"/>
      <c r="H317" s="70"/>
      <c r="I317" s="70"/>
      <c r="J317" s="70"/>
      <c r="K317" s="70"/>
      <c r="M317">
        <v>2022</v>
      </c>
      <c r="N317" s="70">
        <v>0</v>
      </c>
      <c r="O317" s="70">
        <v>0</v>
      </c>
      <c r="P317" s="70">
        <v>0</v>
      </c>
      <c r="Q317" s="70">
        <v>0</v>
      </c>
      <c r="R317" s="70">
        <v>13</v>
      </c>
      <c r="S317" s="70">
        <v>0</v>
      </c>
      <c r="T317" s="70">
        <v>3</v>
      </c>
      <c r="U317" s="70">
        <v>0</v>
      </c>
      <c r="V317" s="70">
        <v>0</v>
      </c>
      <c r="W317" s="70">
        <v>16</v>
      </c>
    </row>
    <row r="318" spans="1:24" x14ac:dyDescent="0.25">
      <c r="B318" s="70"/>
      <c r="C318" s="70"/>
      <c r="D318" s="70"/>
      <c r="E318" s="70"/>
      <c r="F318" s="70"/>
      <c r="G318" s="70"/>
      <c r="H318" s="70"/>
      <c r="I318" s="70"/>
      <c r="J318" s="70"/>
      <c r="K318" s="70"/>
      <c r="M318">
        <v>2023</v>
      </c>
      <c r="N318" s="70">
        <v>0</v>
      </c>
      <c r="O318" s="70">
        <v>0</v>
      </c>
      <c r="P318" s="70">
        <v>0</v>
      </c>
      <c r="Q318" s="70">
        <v>0</v>
      </c>
      <c r="R318" s="70">
        <v>0</v>
      </c>
      <c r="S318" s="70">
        <v>1</v>
      </c>
      <c r="T318" s="70">
        <v>0</v>
      </c>
      <c r="U318" s="70">
        <v>1</v>
      </c>
      <c r="V318" s="70">
        <v>0</v>
      </c>
      <c r="W318" s="70">
        <v>2</v>
      </c>
    </row>
    <row r="319" spans="1:24" x14ac:dyDescent="0.25">
      <c r="A319" t="s">
        <v>174</v>
      </c>
      <c r="B319" s="70" t="s">
        <v>20</v>
      </c>
      <c r="C319" s="70"/>
      <c r="D319" s="70"/>
      <c r="E319" s="70"/>
      <c r="F319" s="70" t="s">
        <v>21</v>
      </c>
      <c r="G319" s="70"/>
      <c r="H319" s="70"/>
      <c r="I319" s="70"/>
      <c r="J319" s="70"/>
      <c r="K319" s="70"/>
      <c r="M319">
        <v>2024</v>
      </c>
      <c r="N319" s="70">
        <v>0</v>
      </c>
      <c r="O319" s="70">
        <v>0</v>
      </c>
      <c r="P319" s="70">
        <v>0</v>
      </c>
      <c r="Q319" s="70">
        <v>0</v>
      </c>
      <c r="R319" s="70">
        <v>1</v>
      </c>
      <c r="S319" s="70">
        <v>0</v>
      </c>
      <c r="T319" s="70">
        <v>0</v>
      </c>
      <c r="U319" s="70">
        <v>0</v>
      </c>
      <c r="V319" s="70">
        <v>0</v>
      </c>
      <c r="W319" s="70">
        <v>1</v>
      </c>
    </row>
    <row r="320" spans="1:24" x14ac:dyDescent="0.25">
      <c r="A320" t="s">
        <v>19</v>
      </c>
      <c r="B320" s="70">
        <v>13</v>
      </c>
      <c r="C320" s="70">
        <v>18</v>
      </c>
      <c r="D320" s="70">
        <v>23</v>
      </c>
      <c r="E320" s="70">
        <v>28</v>
      </c>
      <c r="F320" s="70">
        <v>3</v>
      </c>
      <c r="G320" s="70">
        <v>8</v>
      </c>
      <c r="H320" s="70">
        <v>13</v>
      </c>
      <c r="I320" s="70">
        <v>18</v>
      </c>
      <c r="J320" s="70">
        <v>23</v>
      </c>
      <c r="K320" s="70" t="s">
        <v>24</v>
      </c>
      <c r="M320" s="255">
        <v>2025</v>
      </c>
      <c r="N320" s="70">
        <v>0</v>
      </c>
      <c r="O320" s="70">
        <v>0</v>
      </c>
      <c r="P320" s="70">
        <v>0</v>
      </c>
      <c r="Q320" s="70">
        <v>0</v>
      </c>
      <c r="R320" s="70">
        <v>0</v>
      </c>
      <c r="S320" s="70">
        <v>2</v>
      </c>
      <c r="T320" s="70">
        <v>0</v>
      </c>
      <c r="U320" s="70">
        <v>2</v>
      </c>
      <c r="V320" s="70">
        <v>0</v>
      </c>
      <c r="W320" s="70">
        <v>4</v>
      </c>
    </row>
    <row r="321" spans="1:23" x14ac:dyDescent="0.25">
      <c r="A321" t="s">
        <v>1</v>
      </c>
      <c r="B321" s="70">
        <v>0</v>
      </c>
      <c r="C321" s="70">
        <v>0</v>
      </c>
      <c r="D321" s="70">
        <v>3</v>
      </c>
      <c r="E321" s="70">
        <v>10</v>
      </c>
      <c r="F321" s="70">
        <v>30</v>
      </c>
      <c r="G321" s="70">
        <v>52</v>
      </c>
      <c r="H321" s="70">
        <v>54</v>
      </c>
      <c r="I321" s="70">
        <v>55</v>
      </c>
      <c r="J321" s="70">
        <v>42</v>
      </c>
      <c r="K321" s="70">
        <v>246</v>
      </c>
      <c r="M321" s="9" t="s">
        <v>24</v>
      </c>
      <c r="N321" s="70">
        <f>SUM(N304:N320)</f>
        <v>0</v>
      </c>
      <c r="O321" s="70">
        <f t="shared" ref="O321:W321" si="26">SUM(O304:O320)</f>
        <v>0</v>
      </c>
      <c r="P321" s="70">
        <f t="shared" si="26"/>
        <v>16</v>
      </c>
      <c r="Q321" s="70">
        <f t="shared" si="26"/>
        <v>37</v>
      </c>
      <c r="R321" s="70">
        <f t="shared" si="26"/>
        <v>460</v>
      </c>
      <c r="S321" s="70">
        <f t="shared" si="26"/>
        <v>371</v>
      </c>
      <c r="T321" s="70">
        <f t="shared" si="26"/>
        <v>500</v>
      </c>
      <c r="U321" s="70">
        <f t="shared" si="26"/>
        <v>52</v>
      </c>
      <c r="V321" s="70">
        <f t="shared" si="26"/>
        <v>11</v>
      </c>
      <c r="W321" s="70">
        <f t="shared" si="26"/>
        <v>1447</v>
      </c>
    </row>
    <row r="322" spans="1:23" x14ac:dyDescent="0.25">
      <c r="A322" t="s">
        <v>49</v>
      </c>
      <c r="B322" s="70">
        <v>0</v>
      </c>
      <c r="C322" s="70">
        <v>0</v>
      </c>
      <c r="D322" s="70">
        <v>0</v>
      </c>
      <c r="E322" s="70">
        <v>0</v>
      </c>
      <c r="F322" s="70">
        <v>0</v>
      </c>
      <c r="G322" s="70">
        <v>0</v>
      </c>
      <c r="H322" s="70">
        <v>0</v>
      </c>
      <c r="I322" s="70">
        <v>0</v>
      </c>
      <c r="J322" s="70">
        <v>0</v>
      </c>
      <c r="K322" s="70">
        <v>0</v>
      </c>
      <c r="M322" s="9" t="s">
        <v>61</v>
      </c>
      <c r="N322" s="70">
        <f>N321/17</f>
        <v>0</v>
      </c>
      <c r="O322" s="70">
        <f t="shared" ref="O322:W322" si="27">O321/17</f>
        <v>0</v>
      </c>
      <c r="P322" s="70">
        <f t="shared" si="27"/>
        <v>0.94117647058823528</v>
      </c>
      <c r="Q322" s="70">
        <f t="shared" si="27"/>
        <v>2.1764705882352939</v>
      </c>
      <c r="R322" s="70">
        <f t="shared" si="27"/>
        <v>27.058823529411764</v>
      </c>
      <c r="S322" s="70">
        <f t="shared" si="27"/>
        <v>21.823529411764707</v>
      </c>
      <c r="T322" s="70">
        <f t="shared" si="27"/>
        <v>29.411764705882351</v>
      </c>
      <c r="U322" s="70">
        <f t="shared" si="27"/>
        <v>3.0588235294117645</v>
      </c>
      <c r="V322" s="70">
        <f t="shared" si="27"/>
        <v>0.6470588235294118</v>
      </c>
      <c r="W322" s="70">
        <f t="shared" si="27"/>
        <v>85.117647058823536</v>
      </c>
    </row>
    <row r="323" spans="1:23" x14ac:dyDescent="0.25">
      <c r="A323" t="s">
        <v>45</v>
      </c>
      <c r="B323" s="70">
        <v>0</v>
      </c>
      <c r="C323" s="70">
        <v>0</v>
      </c>
      <c r="D323" s="70">
        <v>0</v>
      </c>
      <c r="E323" s="70">
        <v>0</v>
      </c>
      <c r="F323" s="70">
        <v>0</v>
      </c>
      <c r="G323" s="70">
        <v>0</v>
      </c>
      <c r="H323" s="70">
        <v>0</v>
      </c>
      <c r="I323" s="70">
        <v>0</v>
      </c>
      <c r="J323" s="70">
        <v>0</v>
      </c>
      <c r="K323" s="70">
        <v>0</v>
      </c>
    </row>
    <row r="324" spans="1:23" x14ac:dyDescent="0.25">
      <c r="A324" t="s">
        <v>41</v>
      </c>
      <c r="B324" s="70">
        <v>0</v>
      </c>
      <c r="C324" s="70">
        <v>0</v>
      </c>
      <c r="D324" s="70">
        <v>1</v>
      </c>
      <c r="E324" s="70">
        <v>2</v>
      </c>
      <c r="F324" s="70">
        <v>4</v>
      </c>
      <c r="G324" s="70">
        <v>1</v>
      </c>
      <c r="H324" s="70">
        <v>4</v>
      </c>
      <c r="I324" s="70">
        <v>1</v>
      </c>
      <c r="J324" s="70">
        <v>0</v>
      </c>
      <c r="K324" s="70">
        <v>13</v>
      </c>
      <c r="M324" s="223" t="s">
        <v>263</v>
      </c>
      <c r="N324" s="222" t="s">
        <v>217</v>
      </c>
      <c r="O324" s="222" t="s">
        <v>218</v>
      </c>
      <c r="P324" s="222" t="s">
        <v>219</v>
      </c>
      <c r="Q324" s="222" t="s">
        <v>220</v>
      </c>
      <c r="R324" s="222" t="s">
        <v>221</v>
      </c>
      <c r="S324" s="222" t="s">
        <v>222</v>
      </c>
      <c r="T324" s="222" t="s">
        <v>223</v>
      </c>
      <c r="U324" s="222" t="s">
        <v>224</v>
      </c>
      <c r="V324" s="222" t="s">
        <v>225</v>
      </c>
      <c r="W324" s="222" t="s">
        <v>24</v>
      </c>
    </row>
    <row r="325" spans="1:23" x14ac:dyDescent="0.25">
      <c r="A325" t="s">
        <v>2</v>
      </c>
      <c r="B325" s="70">
        <v>0</v>
      </c>
      <c r="C325" s="70">
        <v>15</v>
      </c>
      <c r="D325" s="70">
        <v>14</v>
      </c>
      <c r="E325" s="70">
        <v>8</v>
      </c>
      <c r="F325" s="70">
        <v>7</v>
      </c>
      <c r="G325" s="70">
        <v>17</v>
      </c>
      <c r="H325" s="70">
        <v>16</v>
      </c>
      <c r="I325" s="70">
        <v>3</v>
      </c>
      <c r="J325" s="70">
        <v>0</v>
      </c>
      <c r="K325" s="70">
        <v>80</v>
      </c>
      <c r="M325" t="s">
        <v>264</v>
      </c>
      <c r="N325" s="70">
        <v>0</v>
      </c>
      <c r="O325" s="70">
        <v>0.94117647058823528</v>
      </c>
      <c r="P325" s="70">
        <v>15.647058823529411</v>
      </c>
      <c r="Q325" s="70">
        <v>45.117647058823529</v>
      </c>
      <c r="R325" s="70">
        <v>276.70588235294116</v>
      </c>
      <c r="S325" s="70">
        <v>472.47058823529414</v>
      </c>
      <c r="T325" s="70">
        <v>94.352941176470594</v>
      </c>
      <c r="U325" s="70">
        <v>96.470588235294116</v>
      </c>
      <c r="V325" s="70">
        <v>36.058823529411768</v>
      </c>
      <c r="W325" s="70">
        <v>1037.7647058823529</v>
      </c>
    </row>
    <row r="326" spans="1:23" x14ac:dyDescent="0.25">
      <c r="A326" t="s">
        <v>43</v>
      </c>
      <c r="B326" s="70">
        <v>0</v>
      </c>
      <c r="C326" s="70">
        <v>0</v>
      </c>
      <c r="D326" s="70">
        <v>0</v>
      </c>
      <c r="E326" s="70">
        <v>0</v>
      </c>
      <c r="F326" s="70">
        <v>0</v>
      </c>
      <c r="G326" s="70">
        <v>0</v>
      </c>
      <c r="H326" s="70">
        <v>0</v>
      </c>
      <c r="I326" s="70">
        <v>0</v>
      </c>
      <c r="J326" s="70">
        <v>0</v>
      </c>
      <c r="K326" s="70">
        <v>0</v>
      </c>
      <c r="M326" t="s">
        <v>265</v>
      </c>
      <c r="N326" s="70">
        <v>0</v>
      </c>
      <c r="O326" s="70">
        <v>0</v>
      </c>
      <c r="P326" s="70">
        <v>0.94117647058823528</v>
      </c>
      <c r="Q326" s="70">
        <v>2.1764705882352939</v>
      </c>
      <c r="R326" s="70">
        <v>27.058823529411764</v>
      </c>
      <c r="S326" s="70">
        <v>21.823529411764707</v>
      </c>
      <c r="T326" s="70">
        <v>29.411764705882351</v>
      </c>
      <c r="U326" s="70">
        <v>3.0588235294117645</v>
      </c>
      <c r="V326" s="70">
        <v>0.6470588235294118</v>
      </c>
      <c r="W326" s="70">
        <v>85.117647058823536</v>
      </c>
    </row>
    <row r="327" spans="1:23" x14ac:dyDescent="0.25">
      <c r="A327" t="s">
        <v>3</v>
      </c>
      <c r="B327" s="70">
        <v>7</v>
      </c>
      <c r="C327" s="70">
        <v>24</v>
      </c>
      <c r="D327" s="70">
        <v>5</v>
      </c>
      <c r="E327" s="70">
        <v>5</v>
      </c>
      <c r="F327" s="70">
        <v>5</v>
      </c>
      <c r="G327" s="70">
        <v>3</v>
      </c>
      <c r="H327" s="70">
        <v>5</v>
      </c>
      <c r="I327" s="70">
        <v>4</v>
      </c>
      <c r="J327" s="70">
        <v>0</v>
      </c>
      <c r="K327" s="70">
        <v>58</v>
      </c>
      <c r="N327" s="70"/>
      <c r="O327" s="70"/>
      <c r="P327" s="70"/>
      <c r="Q327" s="70"/>
      <c r="R327" s="70"/>
      <c r="S327" s="70"/>
      <c r="T327" s="70"/>
      <c r="U327" s="70"/>
      <c r="V327" s="70"/>
      <c r="W327" s="70"/>
    </row>
    <row r="328" spans="1:23" x14ac:dyDescent="0.25">
      <c r="A328" t="s">
        <v>4</v>
      </c>
      <c r="B328" s="70">
        <v>2</v>
      </c>
      <c r="C328" s="70">
        <v>3</v>
      </c>
      <c r="D328" s="70">
        <v>0</v>
      </c>
      <c r="E328" s="70">
        <v>0</v>
      </c>
      <c r="F328" s="70">
        <v>0</v>
      </c>
      <c r="G328" s="70">
        <v>0</v>
      </c>
      <c r="H328" s="70">
        <v>0</v>
      </c>
      <c r="I328" s="70">
        <v>0</v>
      </c>
      <c r="J328" s="70">
        <v>0</v>
      </c>
      <c r="K328" s="70">
        <v>5</v>
      </c>
      <c r="N328" s="70"/>
      <c r="O328" s="70"/>
      <c r="P328" s="70"/>
      <c r="Q328" s="70"/>
      <c r="R328" s="70"/>
      <c r="S328" s="70"/>
      <c r="T328" s="70"/>
      <c r="U328" s="70"/>
      <c r="V328" s="70"/>
      <c r="W328" s="70"/>
    </row>
    <row r="329" spans="1:23" x14ac:dyDescent="0.25">
      <c r="A329" t="s">
        <v>48</v>
      </c>
      <c r="B329" s="70">
        <v>2</v>
      </c>
      <c r="C329" s="70">
        <v>13</v>
      </c>
      <c r="D329" s="70">
        <v>0</v>
      </c>
      <c r="E329" s="70">
        <v>0</v>
      </c>
      <c r="F329" s="70">
        <v>0</v>
      </c>
      <c r="G329" s="70">
        <v>0</v>
      </c>
      <c r="H329" s="70">
        <v>0</v>
      </c>
      <c r="I329" s="70">
        <v>0</v>
      </c>
      <c r="J329" s="70">
        <v>0</v>
      </c>
      <c r="K329" s="70">
        <v>15</v>
      </c>
      <c r="N329" s="70"/>
      <c r="O329" s="70"/>
      <c r="P329" s="70"/>
      <c r="Q329" s="70"/>
      <c r="R329" s="70"/>
      <c r="S329" s="70"/>
      <c r="T329" s="70"/>
      <c r="U329" s="70"/>
      <c r="V329" s="70"/>
      <c r="W329" s="70"/>
    </row>
    <row r="330" spans="1:23" x14ac:dyDescent="0.25">
      <c r="A330" t="s">
        <v>6</v>
      </c>
      <c r="B330" s="70">
        <v>0</v>
      </c>
      <c r="C330" s="70">
        <v>0</v>
      </c>
      <c r="D330" s="70">
        <v>0</v>
      </c>
      <c r="E330" s="70">
        <v>0</v>
      </c>
      <c r="F330" s="70">
        <v>0</v>
      </c>
      <c r="G330" s="70">
        <v>0</v>
      </c>
      <c r="H330" s="70">
        <v>0</v>
      </c>
      <c r="I330" s="70">
        <v>0</v>
      </c>
      <c r="J330" s="70">
        <v>0</v>
      </c>
      <c r="K330" s="70">
        <v>0</v>
      </c>
      <c r="N330" s="70"/>
      <c r="O330" s="70"/>
      <c r="P330" s="70"/>
      <c r="Q330" s="70"/>
      <c r="R330" s="70"/>
      <c r="S330" s="70"/>
      <c r="T330" s="70"/>
      <c r="U330" s="70"/>
      <c r="V330" s="70"/>
      <c r="W330" s="70"/>
    </row>
    <row r="331" spans="1:23" x14ac:dyDescent="0.25">
      <c r="A331" t="s">
        <v>7</v>
      </c>
      <c r="B331" s="70">
        <v>0</v>
      </c>
      <c r="C331" s="70">
        <v>0</v>
      </c>
      <c r="D331" s="70">
        <v>0</v>
      </c>
      <c r="E331" s="70">
        <v>0</v>
      </c>
      <c r="F331" s="70">
        <v>41</v>
      </c>
      <c r="G331" s="70">
        <v>0</v>
      </c>
      <c r="H331" s="70">
        <v>10</v>
      </c>
      <c r="I331" s="70">
        <v>0</v>
      </c>
      <c r="J331" s="70">
        <v>0</v>
      </c>
      <c r="K331" s="70">
        <v>51</v>
      </c>
      <c r="N331" s="70"/>
      <c r="O331" s="70"/>
      <c r="P331" s="70"/>
      <c r="Q331" s="70"/>
      <c r="R331" s="70"/>
      <c r="S331" s="70"/>
      <c r="T331" s="70"/>
      <c r="U331" s="70"/>
      <c r="V331" s="70"/>
      <c r="W331" s="70"/>
    </row>
    <row r="332" spans="1:23" x14ac:dyDescent="0.25">
      <c r="A332" t="s">
        <v>81</v>
      </c>
      <c r="B332" s="70">
        <v>0</v>
      </c>
      <c r="C332" s="70">
        <v>0</v>
      </c>
      <c r="D332" s="70">
        <v>0</v>
      </c>
      <c r="E332" s="70">
        <v>0</v>
      </c>
      <c r="F332" s="70">
        <v>0</v>
      </c>
      <c r="G332" s="70">
        <v>0</v>
      </c>
      <c r="H332" s="70">
        <v>0</v>
      </c>
      <c r="I332" s="70">
        <v>0</v>
      </c>
      <c r="J332" s="70">
        <v>0</v>
      </c>
      <c r="K332" s="70">
        <v>0</v>
      </c>
      <c r="N332" s="70"/>
      <c r="O332" s="70"/>
      <c r="P332" s="70"/>
      <c r="Q332" s="70"/>
      <c r="R332" s="70"/>
      <c r="S332" s="70"/>
      <c r="T332" s="70"/>
      <c r="U332" s="70"/>
      <c r="V332" s="70"/>
      <c r="W332" s="70"/>
    </row>
    <row r="333" spans="1:23" x14ac:dyDescent="0.25">
      <c r="A333" t="s">
        <v>50</v>
      </c>
      <c r="B333" s="70">
        <v>0</v>
      </c>
      <c r="C333" s="70">
        <v>0</v>
      </c>
      <c r="D333" s="70">
        <v>0</v>
      </c>
      <c r="E333" s="70">
        <v>0</v>
      </c>
      <c r="F333" s="70">
        <v>1</v>
      </c>
      <c r="G333" s="70">
        <v>0</v>
      </c>
      <c r="H333" s="70">
        <v>0</v>
      </c>
      <c r="I333" s="70">
        <v>0</v>
      </c>
      <c r="J333" s="70">
        <v>0</v>
      </c>
      <c r="K333" s="70">
        <v>1</v>
      </c>
      <c r="N333" s="70"/>
      <c r="O333" s="70"/>
      <c r="P333" s="70"/>
      <c r="Q333" s="70"/>
      <c r="R333" s="70"/>
      <c r="S333" s="70"/>
      <c r="T333" s="70"/>
      <c r="U333" s="70"/>
      <c r="V333" s="70"/>
      <c r="W333" s="70"/>
    </row>
    <row r="334" spans="1:23" x14ac:dyDescent="0.25">
      <c r="A334" t="s">
        <v>51</v>
      </c>
      <c r="B334" s="70">
        <v>0</v>
      </c>
      <c r="C334" s="70">
        <v>0</v>
      </c>
      <c r="D334" s="70">
        <v>0</v>
      </c>
      <c r="E334" s="70">
        <v>0</v>
      </c>
      <c r="F334" s="70">
        <v>0</v>
      </c>
      <c r="G334" s="70">
        <v>0</v>
      </c>
      <c r="H334" s="70">
        <v>1</v>
      </c>
      <c r="I334" s="70">
        <v>0</v>
      </c>
      <c r="J334" s="70">
        <v>0</v>
      </c>
      <c r="K334" s="70">
        <v>1</v>
      </c>
      <c r="N334" s="70"/>
      <c r="O334" s="70"/>
      <c r="P334" s="70"/>
      <c r="Q334" s="70"/>
      <c r="R334" s="70"/>
      <c r="S334" s="70"/>
      <c r="T334" s="70"/>
      <c r="U334" s="70"/>
      <c r="V334" s="70"/>
      <c r="W334" s="70"/>
    </row>
    <row r="335" spans="1:23" x14ac:dyDescent="0.25">
      <c r="A335" t="s">
        <v>42</v>
      </c>
      <c r="B335" s="70">
        <v>0</v>
      </c>
      <c r="C335" s="70">
        <v>0</v>
      </c>
      <c r="D335" s="70">
        <v>0</v>
      </c>
      <c r="E335" s="70">
        <v>1</v>
      </c>
      <c r="F335" s="70">
        <v>3</v>
      </c>
      <c r="G335" s="70">
        <v>0</v>
      </c>
      <c r="H335" s="70">
        <v>6</v>
      </c>
      <c r="I335" s="70">
        <v>0</v>
      </c>
      <c r="J335" s="70">
        <v>1</v>
      </c>
      <c r="K335" s="70">
        <v>11</v>
      </c>
      <c r="N335" s="70"/>
      <c r="O335" s="70"/>
      <c r="P335" s="70"/>
      <c r="Q335" s="70"/>
      <c r="R335" s="70"/>
      <c r="S335" s="70"/>
      <c r="T335" s="70"/>
      <c r="U335" s="70"/>
      <c r="V335" s="70"/>
      <c r="W335" s="70"/>
    </row>
    <row r="336" spans="1:23" x14ac:dyDescent="0.25">
      <c r="A336" t="s">
        <v>8</v>
      </c>
      <c r="B336" s="70">
        <v>0</v>
      </c>
      <c r="C336" s="70">
        <v>0</v>
      </c>
      <c r="D336" s="70">
        <v>0</v>
      </c>
      <c r="E336" s="70">
        <v>0</v>
      </c>
      <c r="F336" s="70">
        <v>4</v>
      </c>
      <c r="G336" s="70">
        <v>22</v>
      </c>
      <c r="H336" s="70">
        <v>14</v>
      </c>
      <c r="I336" s="70">
        <v>18</v>
      </c>
      <c r="J336" s="70">
        <v>0</v>
      </c>
      <c r="K336" s="70">
        <v>58</v>
      </c>
      <c r="N336" s="70"/>
      <c r="O336" s="70"/>
      <c r="P336" s="70"/>
      <c r="Q336" s="70"/>
      <c r="R336" s="70"/>
      <c r="S336" s="70"/>
      <c r="T336" s="70"/>
      <c r="U336" s="70"/>
      <c r="V336" s="70"/>
      <c r="W336" s="70"/>
    </row>
    <row r="337" spans="1:23" x14ac:dyDescent="0.25">
      <c r="A337" t="s">
        <v>9</v>
      </c>
      <c r="B337" s="70">
        <v>0</v>
      </c>
      <c r="C337" s="70">
        <v>0</v>
      </c>
      <c r="D337" s="70">
        <v>16</v>
      </c>
      <c r="E337" s="70">
        <v>16</v>
      </c>
      <c r="F337" s="70">
        <v>650</v>
      </c>
      <c r="G337" s="70">
        <v>413</v>
      </c>
      <c r="H337" s="70">
        <v>2</v>
      </c>
      <c r="I337" s="70">
        <v>87</v>
      </c>
      <c r="J337" s="70">
        <v>2</v>
      </c>
      <c r="K337" s="70">
        <v>1186</v>
      </c>
      <c r="N337" s="70"/>
      <c r="O337" s="70"/>
      <c r="P337" s="70"/>
      <c r="Q337" s="70"/>
      <c r="R337" s="70"/>
      <c r="S337" s="70"/>
      <c r="T337" s="70"/>
      <c r="U337" s="70"/>
      <c r="V337" s="70"/>
      <c r="W337" s="70"/>
    </row>
    <row r="338" spans="1:23" x14ac:dyDescent="0.25">
      <c r="A338" t="s">
        <v>44</v>
      </c>
      <c r="B338" s="70">
        <v>0</v>
      </c>
      <c r="C338" s="70">
        <v>0</v>
      </c>
      <c r="D338" s="70">
        <v>0</v>
      </c>
      <c r="E338" s="70">
        <v>0</v>
      </c>
      <c r="F338" s="70">
        <v>2</v>
      </c>
      <c r="G338" s="70">
        <v>1</v>
      </c>
      <c r="H338" s="70">
        <v>0</v>
      </c>
      <c r="I338" s="70">
        <v>1</v>
      </c>
      <c r="J338" s="70">
        <v>3</v>
      </c>
      <c r="K338" s="70">
        <v>7</v>
      </c>
      <c r="N338" s="70"/>
      <c r="O338" s="70"/>
      <c r="P338" s="70"/>
      <c r="Q338" s="70"/>
      <c r="R338" s="70"/>
      <c r="S338" s="70"/>
      <c r="T338" s="70"/>
      <c r="U338" s="70"/>
      <c r="V338" s="70"/>
      <c r="W338" s="70"/>
    </row>
    <row r="339" spans="1:23" x14ac:dyDescent="0.25">
      <c r="A339" t="s">
        <v>10</v>
      </c>
      <c r="B339" s="70">
        <v>0</v>
      </c>
      <c r="C339" s="70">
        <v>0</v>
      </c>
      <c r="D339" s="70">
        <v>0</v>
      </c>
      <c r="E339" s="70">
        <v>2</v>
      </c>
      <c r="F339" s="70">
        <v>15</v>
      </c>
      <c r="G339" s="70">
        <v>15</v>
      </c>
      <c r="H339" s="70">
        <v>80</v>
      </c>
      <c r="I339" s="70">
        <v>10</v>
      </c>
      <c r="J339" s="70">
        <v>0</v>
      </c>
      <c r="K339" s="70">
        <v>122</v>
      </c>
      <c r="N339" s="70"/>
      <c r="O339" s="70"/>
      <c r="P339" s="70"/>
      <c r="Q339" s="70"/>
      <c r="R339" s="70"/>
      <c r="S339" s="70"/>
      <c r="T339" s="70"/>
      <c r="U339" s="70"/>
      <c r="V339" s="70"/>
      <c r="W339" s="70"/>
    </row>
    <row r="340" spans="1:23" x14ac:dyDescent="0.25">
      <c r="A340" t="s">
        <v>11</v>
      </c>
      <c r="B340" s="70">
        <v>0</v>
      </c>
      <c r="C340" s="70">
        <v>0</v>
      </c>
      <c r="D340" s="70">
        <v>0</v>
      </c>
      <c r="E340" s="70">
        <v>50</v>
      </c>
      <c r="F340" s="70">
        <v>1611</v>
      </c>
      <c r="G340" s="70">
        <v>2885</v>
      </c>
      <c r="H340" s="70">
        <v>2431</v>
      </c>
      <c r="I340" s="70">
        <v>212</v>
      </c>
      <c r="J340" s="70">
        <v>36</v>
      </c>
      <c r="K340" s="70">
        <v>7225</v>
      </c>
      <c r="N340" s="70"/>
      <c r="O340" s="70"/>
      <c r="P340" s="70"/>
      <c r="Q340" s="70"/>
      <c r="R340" s="70"/>
      <c r="S340" s="70"/>
      <c r="T340" s="70"/>
      <c r="U340" s="70"/>
      <c r="V340" s="70"/>
      <c r="W340" s="70"/>
    </row>
    <row r="341" spans="1:23" x14ac:dyDescent="0.25">
      <c r="A341" t="s">
        <v>12</v>
      </c>
      <c r="B341" s="70">
        <v>0</v>
      </c>
      <c r="C341" s="70">
        <v>0</v>
      </c>
      <c r="D341" s="70">
        <v>0</v>
      </c>
      <c r="E341" s="70">
        <v>3</v>
      </c>
      <c r="F341" s="70">
        <v>25</v>
      </c>
      <c r="G341" s="70">
        <v>49</v>
      </c>
      <c r="H341" s="70">
        <v>24</v>
      </c>
      <c r="I341" s="70">
        <v>1</v>
      </c>
      <c r="J341" s="70">
        <v>0</v>
      </c>
      <c r="K341" s="70">
        <v>102</v>
      </c>
      <c r="N341" s="70"/>
      <c r="O341" s="70"/>
      <c r="P341" s="70"/>
      <c r="Q341" s="70"/>
      <c r="R341" s="70"/>
      <c r="S341" s="70"/>
      <c r="T341" s="70"/>
      <c r="U341" s="70"/>
      <c r="V341" s="70"/>
      <c r="W341" s="70"/>
    </row>
    <row r="342" spans="1:23" x14ac:dyDescent="0.25">
      <c r="A342" t="s">
        <v>32</v>
      </c>
      <c r="B342" s="70">
        <v>0</v>
      </c>
      <c r="C342" s="70">
        <v>0</v>
      </c>
      <c r="D342" s="70">
        <v>0</v>
      </c>
      <c r="E342" s="70">
        <v>0</v>
      </c>
      <c r="F342" s="70">
        <v>5</v>
      </c>
      <c r="G342" s="70">
        <v>0</v>
      </c>
      <c r="H342" s="70">
        <v>0</v>
      </c>
      <c r="I342" s="70">
        <v>5</v>
      </c>
      <c r="J342" s="70">
        <v>0</v>
      </c>
      <c r="K342" s="70">
        <v>10</v>
      </c>
      <c r="N342" s="70"/>
      <c r="O342" s="70"/>
      <c r="P342" s="70"/>
      <c r="Q342" s="70"/>
      <c r="R342" s="70"/>
      <c r="S342" s="70"/>
      <c r="T342" s="70"/>
      <c r="U342" s="70"/>
      <c r="V342" s="70"/>
      <c r="W342" s="70"/>
    </row>
    <row r="343" spans="1:23" x14ac:dyDescent="0.25">
      <c r="A343" t="s">
        <v>18</v>
      </c>
      <c r="B343" s="70">
        <v>0</v>
      </c>
      <c r="C343" s="70">
        <v>0</v>
      </c>
      <c r="D343" s="70">
        <v>0</v>
      </c>
      <c r="E343" s="70">
        <v>0</v>
      </c>
      <c r="F343" s="70">
        <v>40</v>
      </c>
      <c r="G343" s="70">
        <v>150</v>
      </c>
      <c r="H343" s="70">
        <v>140</v>
      </c>
      <c r="I343" s="70">
        <v>30</v>
      </c>
      <c r="J343" s="70">
        <v>0</v>
      </c>
      <c r="K343" s="70">
        <v>360</v>
      </c>
      <c r="N343" s="70"/>
      <c r="O343" s="70"/>
      <c r="P343" s="70"/>
      <c r="Q343" s="70"/>
      <c r="R343" s="70"/>
      <c r="S343" s="70"/>
      <c r="T343" s="70"/>
      <c r="U343" s="70"/>
      <c r="V343" s="70"/>
      <c r="W343" s="70"/>
    </row>
    <row r="344" spans="1:23" x14ac:dyDescent="0.25">
      <c r="A344" t="s">
        <v>46</v>
      </c>
      <c r="B344" s="70">
        <v>0</v>
      </c>
      <c r="C344" s="70">
        <v>0</v>
      </c>
      <c r="D344" s="70">
        <v>0</v>
      </c>
      <c r="E344" s="70">
        <v>0</v>
      </c>
      <c r="F344" s="70">
        <v>0</v>
      </c>
      <c r="G344" s="70">
        <v>0</v>
      </c>
      <c r="H344" s="70">
        <v>0</v>
      </c>
      <c r="I344" s="70">
        <v>0</v>
      </c>
      <c r="J344" s="70">
        <v>0</v>
      </c>
      <c r="K344" s="70">
        <v>0</v>
      </c>
      <c r="N344" s="70"/>
      <c r="O344" s="70"/>
      <c r="P344" s="70"/>
      <c r="Q344" s="70"/>
      <c r="R344" s="70"/>
      <c r="S344" s="70"/>
      <c r="T344" s="70"/>
      <c r="U344" s="70"/>
      <c r="V344" s="70"/>
      <c r="W344" s="70"/>
    </row>
    <row r="345" spans="1:23" x14ac:dyDescent="0.25">
      <c r="A345" t="s">
        <v>13</v>
      </c>
      <c r="B345" s="70">
        <v>0</v>
      </c>
      <c r="C345" s="70">
        <v>0</v>
      </c>
      <c r="D345" s="70">
        <v>0</v>
      </c>
      <c r="E345" s="70">
        <v>0</v>
      </c>
      <c r="F345" s="70">
        <v>0</v>
      </c>
      <c r="G345" s="70">
        <v>6</v>
      </c>
      <c r="H345" s="70">
        <v>0</v>
      </c>
      <c r="I345" s="70">
        <v>0</v>
      </c>
      <c r="J345" s="70">
        <v>9</v>
      </c>
      <c r="K345" s="70">
        <v>15</v>
      </c>
      <c r="N345" s="70"/>
      <c r="O345" s="70"/>
      <c r="P345" s="70"/>
      <c r="Q345" s="70"/>
      <c r="R345" s="70"/>
      <c r="S345" s="70"/>
      <c r="T345" s="70"/>
      <c r="U345" s="70"/>
      <c r="V345" s="70"/>
      <c r="W345" s="70"/>
    </row>
    <row r="346" spans="1:23" x14ac:dyDescent="0.25">
      <c r="A346" t="s">
        <v>14</v>
      </c>
      <c r="B346" s="70">
        <v>0</v>
      </c>
      <c r="C346" s="70">
        <v>0</v>
      </c>
      <c r="D346" s="70">
        <v>0</v>
      </c>
      <c r="E346" s="70">
        <v>9</v>
      </c>
      <c r="F346" s="70">
        <v>173</v>
      </c>
      <c r="G346" s="70">
        <v>263</v>
      </c>
      <c r="H346" s="70">
        <v>126</v>
      </c>
      <c r="I346" s="70">
        <v>19</v>
      </c>
      <c r="J346" s="70">
        <v>0</v>
      </c>
      <c r="K346" s="70">
        <v>590</v>
      </c>
      <c r="N346" s="70"/>
      <c r="O346" s="70"/>
      <c r="P346" s="70"/>
      <c r="Q346" s="70"/>
      <c r="R346" s="70"/>
      <c r="S346" s="70"/>
      <c r="T346" s="70"/>
      <c r="U346" s="70"/>
      <c r="V346" s="70"/>
      <c r="W346" s="70"/>
    </row>
    <row r="347" spans="1:23" x14ac:dyDescent="0.25">
      <c r="A347" t="s">
        <v>40</v>
      </c>
      <c r="B347" s="70">
        <v>32</v>
      </c>
      <c r="C347" s="70">
        <v>10</v>
      </c>
      <c r="D347" s="70">
        <v>0</v>
      </c>
      <c r="E347" s="70">
        <v>5</v>
      </c>
      <c r="F347" s="70">
        <v>0</v>
      </c>
      <c r="G347" s="70">
        <v>0</v>
      </c>
      <c r="H347" s="70">
        <v>0</v>
      </c>
      <c r="I347" s="70">
        <v>0</v>
      </c>
      <c r="J347" s="70">
        <v>0</v>
      </c>
      <c r="K347" s="70">
        <v>47</v>
      </c>
      <c r="N347" s="70"/>
      <c r="O347" s="70"/>
      <c r="P347" s="70"/>
      <c r="Q347" s="70"/>
      <c r="R347" s="70"/>
      <c r="S347" s="70"/>
      <c r="T347" s="70"/>
      <c r="U347" s="70"/>
      <c r="V347" s="70"/>
      <c r="W347" s="70"/>
    </row>
    <row r="348" spans="1:23" x14ac:dyDescent="0.25">
      <c r="A348" t="s">
        <v>52</v>
      </c>
      <c r="B348" s="70">
        <v>0</v>
      </c>
      <c r="C348" s="70">
        <v>0</v>
      </c>
      <c r="D348" s="70">
        <v>0</v>
      </c>
      <c r="E348" s="70">
        <v>0</v>
      </c>
      <c r="F348" s="70">
        <v>0</v>
      </c>
      <c r="G348" s="70">
        <v>0</v>
      </c>
      <c r="H348" s="70">
        <v>0</v>
      </c>
      <c r="I348" s="70">
        <v>0</v>
      </c>
      <c r="J348" s="70">
        <v>0</v>
      </c>
      <c r="K348" s="70">
        <v>0</v>
      </c>
      <c r="N348" s="70"/>
      <c r="O348" s="70"/>
      <c r="P348" s="70"/>
      <c r="Q348" s="70"/>
      <c r="R348" s="70"/>
      <c r="S348" s="70"/>
      <c r="T348" s="70"/>
      <c r="U348" s="70"/>
      <c r="V348" s="70"/>
      <c r="W348" s="70"/>
    </row>
    <row r="349" spans="1:23" x14ac:dyDescent="0.25">
      <c r="A349" t="s">
        <v>53</v>
      </c>
      <c r="B349" s="70">
        <v>0</v>
      </c>
      <c r="C349" s="70">
        <v>0</v>
      </c>
      <c r="D349" s="70">
        <v>0</v>
      </c>
      <c r="E349" s="70">
        <v>0</v>
      </c>
      <c r="F349" s="70">
        <v>0</v>
      </c>
      <c r="G349" s="70">
        <v>0</v>
      </c>
      <c r="H349" s="70">
        <v>0</v>
      </c>
      <c r="I349" s="70">
        <v>0</v>
      </c>
      <c r="J349" s="70">
        <v>0</v>
      </c>
      <c r="K349" s="70">
        <v>0</v>
      </c>
      <c r="N349" s="70"/>
      <c r="O349" s="70"/>
      <c r="P349" s="70"/>
      <c r="Q349" s="70"/>
      <c r="R349" s="70"/>
      <c r="S349" s="70"/>
      <c r="T349" s="70"/>
      <c r="U349" s="70"/>
      <c r="V349" s="70"/>
      <c r="W349" s="70"/>
    </row>
    <row r="350" spans="1:23" x14ac:dyDescent="0.25">
      <c r="A350" t="s">
        <v>15</v>
      </c>
      <c r="B350" s="70">
        <v>0</v>
      </c>
      <c r="C350" s="70">
        <v>0</v>
      </c>
      <c r="D350" s="70">
        <v>1</v>
      </c>
      <c r="E350" s="70">
        <v>0</v>
      </c>
      <c r="F350" s="70">
        <v>7</v>
      </c>
      <c r="G350" s="70">
        <v>30</v>
      </c>
      <c r="H350" s="70">
        <v>11</v>
      </c>
      <c r="I350" s="70">
        <v>0</v>
      </c>
      <c r="J350" s="70">
        <v>8</v>
      </c>
      <c r="K350" s="70">
        <v>57</v>
      </c>
      <c r="N350" s="70"/>
      <c r="O350" s="70"/>
      <c r="P350" s="70"/>
      <c r="Q350" s="70"/>
      <c r="R350" s="70"/>
      <c r="S350" s="70"/>
      <c r="T350" s="70"/>
      <c r="U350" s="70"/>
      <c r="V350" s="70"/>
      <c r="W350" s="70"/>
    </row>
    <row r="351" spans="1:23" x14ac:dyDescent="0.25">
      <c r="A351" t="s">
        <v>54</v>
      </c>
      <c r="B351" s="70">
        <v>0</v>
      </c>
      <c r="C351" s="70">
        <v>0</v>
      </c>
      <c r="D351" s="70">
        <v>0</v>
      </c>
      <c r="E351" s="70">
        <v>0</v>
      </c>
      <c r="F351" s="70">
        <v>1</v>
      </c>
      <c r="G351" s="70">
        <v>36</v>
      </c>
      <c r="H351" s="70">
        <v>0</v>
      </c>
      <c r="I351" s="70">
        <v>0</v>
      </c>
      <c r="J351" s="70">
        <v>0</v>
      </c>
      <c r="K351" s="70">
        <v>37</v>
      </c>
      <c r="N351" s="70"/>
      <c r="O351" s="70"/>
      <c r="P351" s="70"/>
      <c r="Q351" s="70"/>
      <c r="R351" s="70"/>
      <c r="S351" s="70"/>
      <c r="T351" s="70"/>
      <c r="U351" s="70"/>
      <c r="V351" s="70"/>
      <c r="W351" s="70"/>
    </row>
    <row r="352" spans="1:23" x14ac:dyDescent="0.25">
      <c r="A352" t="s">
        <v>47</v>
      </c>
      <c r="B352" s="70">
        <v>0</v>
      </c>
      <c r="C352" s="70">
        <v>0</v>
      </c>
      <c r="D352" s="70">
        <v>0</v>
      </c>
      <c r="E352" s="70">
        <v>0</v>
      </c>
      <c r="F352" s="70">
        <v>1</v>
      </c>
      <c r="G352" s="70">
        <v>0</v>
      </c>
      <c r="H352" s="70">
        <v>5</v>
      </c>
      <c r="I352" s="70">
        <v>3</v>
      </c>
      <c r="J352" s="70">
        <v>5</v>
      </c>
      <c r="K352" s="70">
        <v>14</v>
      </c>
      <c r="N352" s="70"/>
      <c r="O352" s="70"/>
      <c r="P352" s="70"/>
      <c r="Q352" s="70"/>
      <c r="R352" s="70"/>
      <c r="S352" s="70"/>
      <c r="T352" s="70"/>
      <c r="U352" s="70"/>
      <c r="V352" s="70"/>
      <c r="W352" s="70"/>
    </row>
    <row r="353" spans="1:23" x14ac:dyDescent="0.25">
      <c r="A353" t="s">
        <v>16</v>
      </c>
      <c r="B353" s="70">
        <v>0</v>
      </c>
      <c r="C353" s="70">
        <v>0</v>
      </c>
      <c r="D353" s="70">
        <v>0</v>
      </c>
      <c r="E353" s="70">
        <v>0</v>
      </c>
      <c r="F353" s="70">
        <v>0</v>
      </c>
      <c r="G353" s="70">
        <v>0</v>
      </c>
      <c r="H353" s="70">
        <v>0</v>
      </c>
      <c r="I353" s="70">
        <v>0</v>
      </c>
      <c r="J353" s="70">
        <v>0</v>
      </c>
      <c r="K353" s="70">
        <v>0</v>
      </c>
      <c r="N353" s="70"/>
      <c r="O353" s="70"/>
      <c r="P353" s="70"/>
      <c r="Q353" s="70"/>
      <c r="R353" s="70"/>
      <c r="S353" s="70"/>
      <c r="T353" s="70"/>
      <c r="U353" s="70"/>
      <c r="V353" s="70"/>
      <c r="W353" s="70"/>
    </row>
    <row r="354" spans="1:23" x14ac:dyDescent="0.25">
      <c r="A354" t="s">
        <v>55</v>
      </c>
      <c r="B354" s="70">
        <v>0</v>
      </c>
      <c r="C354" s="70">
        <v>0</v>
      </c>
      <c r="D354" s="70">
        <v>0</v>
      </c>
      <c r="E354" s="70">
        <v>0</v>
      </c>
      <c r="F354" s="70">
        <v>0</v>
      </c>
      <c r="G354" s="70">
        <v>0</v>
      </c>
      <c r="H354" s="70">
        <v>0</v>
      </c>
      <c r="I354" s="70">
        <v>0</v>
      </c>
      <c r="J354" s="70">
        <v>0</v>
      </c>
      <c r="K354" s="70">
        <v>0</v>
      </c>
      <c r="N354" s="70"/>
      <c r="O354" s="70"/>
      <c r="P354" s="70"/>
      <c r="Q354" s="70"/>
      <c r="R354" s="70"/>
      <c r="S354" s="70"/>
      <c r="T354" s="70"/>
      <c r="U354" s="70"/>
      <c r="V354" s="70"/>
      <c r="W354" s="70"/>
    </row>
    <row r="355" spans="1:23" x14ac:dyDescent="0.25">
      <c r="A355" t="s">
        <v>17</v>
      </c>
      <c r="B355" s="70">
        <v>0</v>
      </c>
      <c r="C355" s="70">
        <v>0</v>
      </c>
      <c r="D355" s="70">
        <v>0</v>
      </c>
      <c r="E355" s="70">
        <v>100</v>
      </c>
      <c r="F355" s="70">
        <v>0</v>
      </c>
      <c r="G355" s="70">
        <v>0</v>
      </c>
      <c r="H355" s="70">
        <v>2</v>
      </c>
      <c r="I355" s="70">
        <v>0</v>
      </c>
      <c r="J355" s="70">
        <v>0</v>
      </c>
      <c r="K355" s="70">
        <v>102</v>
      </c>
      <c r="N355" s="70"/>
      <c r="O355" s="70"/>
      <c r="P355" s="70"/>
      <c r="Q355" s="70"/>
      <c r="R355" s="70"/>
      <c r="S355" s="70"/>
      <c r="T355" s="70"/>
      <c r="U355" s="70"/>
      <c r="V355" s="70"/>
      <c r="W355" s="70"/>
    </row>
    <row r="356" spans="1:23" x14ac:dyDescent="0.25">
      <c r="A356" t="s">
        <v>24</v>
      </c>
      <c r="B356" s="70">
        <v>43</v>
      </c>
      <c r="C356" s="70">
        <v>65</v>
      </c>
      <c r="D356" s="70">
        <v>40</v>
      </c>
      <c r="E356" s="70">
        <v>211</v>
      </c>
      <c r="F356" s="70">
        <v>2625</v>
      </c>
      <c r="G356" s="70">
        <v>3943</v>
      </c>
      <c r="H356" s="70">
        <v>2931</v>
      </c>
      <c r="I356" s="70">
        <v>449</v>
      </c>
      <c r="J356" s="70">
        <v>106</v>
      </c>
      <c r="K356" s="70">
        <v>10413</v>
      </c>
      <c r="N356" s="70"/>
      <c r="O356" s="70"/>
      <c r="P356" s="70"/>
      <c r="Q356" s="70"/>
      <c r="R356" s="70"/>
      <c r="S356" s="70"/>
      <c r="T356" s="70"/>
      <c r="U356" s="70"/>
      <c r="V356" s="70"/>
      <c r="W356" s="70"/>
    </row>
    <row r="357" spans="1:23" x14ac:dyDescent="0.25">
      <c r="B357" s="70"/>
      <c r="C357" s="70"/>
      <c r="D357" s="70"/>
      <c r="E357" s="70"/>
      <c r="F357" s="70"/>
      <c r="G357" s="70"/>
      <c r="H357" s="70"/>
      <c r="I357" s="70"/>
      <c r="J357" s="70"/>
      <c r="K357" s="70"/>
      <c r="N357" s="70"/>
      <c r="O357" s="70"/>
      <c r="P357" s="70"/>
      <c r="Q357" s="70"/>
      <c r="R357" s="70"/>
      <c r="S357" s="70"/>
      <c r="T357" s="70"/>
      <c r="U357" s="70"/>
      <c r="V357" s="70"/>
      <c r="W357" s="70"/>
    </row>
    <row r="358" spans="1:23" x14ac:dyDescent="0.25">
      <c r="B358" s="70"/>
      <c r="C358" s="70"/>
      <c r="D358" s="70"/>
      <c r="E358" s="70"/>
      <c r="F358" s="70"/>
      <c r="G358" s="70"/>
      <c r="H358" s="70"/>
      <c r="I358" s="70"/>
      <c r="J358" s="70"/>
      <c r="K358" s="70"/>
      <c r="N358" s="70"/>
      <c r="O358" s="70"/>
      <c r="P358" s="70"/>
      <c r="Q358" s="70"/>
      <c r="R358" s="70"/>
      <c r="S358" s="70"/>
      <c r="T358" s="70"/>
      <c r="U358" s="70"/>
      <c r="V358" s="70"/>
      <c r="W358" s="70"/>
    </row>
    <row r="359" spans="1:23" x14ac:dyDescent="0.25">
      <c r="A359" t="s">
        <v>179</v>
      </c>
      <c r="B359" s="70" t="s">
        <v>20</v>
      </c>
      <c r="C359" s="70"/>
      <c r="D359" s="70"/>
      <c r="E359" s="70"/>
      <c r="F359" s="70" t="s">
        <v>21</v>
      </c>
      <c r="G359" s="70"/>
      <c r="H359" s="70"/>
      <c r="I359" s="70"/>
      <c r="J359" s="70"/>
      <c r="K359" s="70"/>
      <c r="N359" s="70"/>
      <c r="O359" s="70"/>
      <c r="P359" s="70"/>
      <c r="Q359" s="70"/>
      <c r="R359" s="70"/>
      <c r="S359" s="70"/>
      <c r="T359" s="70"/>
      <c r="U359" s="70"/>
      <c r="V359" s="70"/>
      <c r="W359" s="70"/>
    </row>
    <row r="360" spans="1:23" x14ac:dyDescent="0.25">
      <c r="A360" t="s">
        <v>19</v>
      </c>
      <c r="B360" s="70">
        <v>14</v>
      </c>
      <c r="C360" s="70">
        <v>19</v>
      </c>
      <c r="D360" s="70">
        <v>24</v>
      </c>
      <c r="E360" s="70">
        <v>29</v>
      </c>
      <c r="F360" s="70">
        <v>4</v>
      </c>
      <c r="G360" s="70">
        <v>9</v>
      </c>
      <c r="H360" s="70">
        <v>14</v>
      </c>
      <c r="I360" s="70">
        <v>19</v>
      </c>
      <c r="J360" s="70">
        <v>24</v>
      </c>
      <c r="K360" s="70" t="s">
        <v>24</v>
      </c>
      <c r="N360" s="70"/>
      <c r="O360" s="70"/>
      <c r="P360" s="70"/>
      <c r="Q360" s="70"/>
      <c r="R360" s="70"/>
      <c r="S360" s="70"/>
      <c r="T360" s="70"/>
      <c r="U360" s="70"/>
      <c r="V360" s="70"/>
      <c r="W360" s="70"/>
    </row>
    <row r="361" spans="1:23" x14ac:dyDescent="0.25">
      <c r="A361" t="s">
        <v>1</v>
      </c>
      <c r="B361" s="70">
        <v>0</v>
      </c>
      <c r="C361" s="70">
        <v>0</v>
      </c>
      <c r="D361" s="70">
        <v>0</v>
      </c>
      <c r="E361" s="70">
        <v>0</v>
      </c>
      <c r="F361" s="70">
        <v>5</v>
      </c>
      <c r="G361" s="70">
        <v>111</v>
      </c>
      <c r="H361" s="70">
        <v>111</v>
      </c>
      <c r="I361" s="70">
        <v>45</v>
      </c>
      <c r="J361" s="70">
        <v>50</v>
      </c>
      <c r="K361" s="70">
        <v>322</v>
      </c>
      <c r="N361" s="70"/>
      <c r="O361" s="70"/>
      <c r="P361" s="70"/>
      <c r="Q361" s="70"/>
      <c r="R361" s="70"/>
      <c r="S361" s="70"/>
      <c r="T361" s="70"/>
      <c r="U361" s="70"/>
      <c r="V361" s="70"/>
      <c r="W361" s="70"/>
    </row>
    <row r="362" spans="1:23" x14ac:dyDescent="0.25">
      <c r="A362" t="s">
        <v>49</v>
      </c>
      <c r="B362" s="70">
        <v>0</v>
      </c>
      <c r="C362" s="70">
        <v>0</v>
      </c>
      <c r="D362" s="70">
        <v>0</v>
      </c>
      <c r="E362" s="70">
        <v>0</v>
      </c>
      <c r="F362" s="70">
        <v>0</v>
      </c>
      <c r="G362" s="70">
        <v>0</v>
      </c>
      <c r="H362" s="70">
        <v>0</v>
      </c>
      <c r="I362" s="70">
        <v>0</v>
      </c>
      <c r="J362" s="70">
        <v>0</v>
      </c>
      <c r="K362" s="70">
        <v>0</v>
      </c>
      <c r="N362" s="70"/>
      <c r="O362" s="70"/>
      <c r="P362" s="70"/>
      <c r="Q362" s="70"/>
      <c r="R362" s="70"/>
      <c r="S362" s="70"/>
      <c r="T362" s="70"/>
      <c r="U362" s="70"/>
      <c r="V362" s="70"/>
      <c r="W362" s="70"/>
    </row>
    <row r="363" spans="1:23" x14ac:dyDescent="0.25">
      <c r="A363" t="s">
        <v>45</v>
      </c>
      <c r="B363" s="70">
        <v>0</v>
      </c>
      <c r="C363" s="70">
        <v>0</v>
      </c>
      <c r="D363" s="70">
        <v>0</v>
      </c>
      <c r="E363" s="70">
        <v>0</v>
      </c>
      <c r="F363" s="70">
        <v>0</v>
      </c>
      <c r="G363" s="70">
        <v>0</v>
      </c>
      <c r="H363" s="70">
        <v>0</v>
      </c>
      <c r="I363" s="70">
        <v>0</v>
      </c>
      <c r="J363" s="70">
        <v>0</v>
      </c>
      <c r="K363" s="70">
        <v>0</v>
      </c>
      <c r="N363" s="70"/>
      <c r="O363" s="70"/>
      <c r="P363" s="70"/>
      <c r="Q363" s="70"/>
      <c r="R363" s="70"/>
      <c r="S363" s="70"/>
      <c r="T363" s="70"/>
      <c r="U363" s="70"/>
      <c r="V363" s="70"/>
      <c r="W363" s="70"/>
    </row>
    <row r="364" spans="1:23" x14ac:dyDescent="0.25">
      <c r="A364" t="s">
        <v>41</v>
      </c>
      <c r="B364" s="70">
        <v>0</v>
      </c>
      <c r="C364" s="70">
        <v>0</v>
      </c>
      <c r="D364" s="70">
        <v>0</v>
      </c>
      <c r="E364" s="70">
        <v>4</v>
      </c>
      <c r="F364" s="70">
        <v>5</v>
      </c>
      <c r="G364" s="70">
        <v>4</v>
      </c>
      <c r="H364" s="70">
        <v>0</v>
      </c>
      <c r="I364" s="70">
        <v>3</v>
      </c>
      <c r="J364" s="70">
        <v>0</v>
      </c>
      <c r="K364" s="70">
        <v>16</v>
      </c>
      <c r="N364" s="70"/>
      <c r="O364" s="70"/>
      <c r="P364" s="70"/>
      <c r="Q364" s="70"/>
      <c r="R364" s="70"/>
      <c r="S364" s="70"/>
      <c r="T364" s="70"/>
      <c r="U364" s="70"/>
      <c r="V364" s="70"/>
      <c r="W364" s="70"/>
    </row>
    <row r="365" spans="1:23" x14ac:dyDescent="0.25">
      <c r="A365" t="s">
        <v>2</v>
      </c>
      <c r="B365" s="70">
        <v>0</v>
      </c>
      <c r="C365" s="70">
        <v>3</v>
      </c>
      <c r="D365" s="70">
        <v>5</v>
      </c>
      <c r="E365" s="70">
        <v>43</v>
      </c>
      <c r="F365" s="70">
        <v>28</v>
      </c>
      <c r="G365" s="70">
        <v>41</v>
      </c>
      <c r="H365" s="70">
        <v>13</v>
      </c>
      <c r="I365" s="70">
        <v>2</v>
      </c>
      <c r="J365" s="70">
        <v>0</v>
      </c>
      <c r="K365" s="70">
        <v>135</v>
      </c>
      <c r="N365" s="70"/>
      <c r="O365" s="70"/>
      <c r="P365" s="70"/>
      <c r="Q365" s="70"/>
      <c r="R365" s="70"/>
      <c r="S365" s="70"/>
      <c r="T365" s="70"/>
      <c r="U365" s="70"/>
      <c r="V365" s="70"/>
      <c r="W365" s="70"/>
    </row>
    <row r="366" spans="1:23" x14ac:dyDescent="0.25">
      <c r="A366" t="s">
        <v>43</v>
      </c>
      <c r="B366" s="70">
        <v>0</v>
      </c>
      <c r="C366" s="70">
        <v>1</v>
      </c>
      <c r="D366" s="70">
        <v>0</v>
      </c>
      <c r="E366" s="70">
        <v>2</v>
      </c>
      <c r="F366" s="70">
        <v>0</v>
      </c>
      <c r="G366" s="70">
        <v>2</v>
      </c>
      <c r="H366" s="70">
        <v>0</v>
      </c>
      <c r="I366" s="70">
        <v>0</v>
      </c>
      <c r="J366" s="70">
        <v>2</v>
      </c>
      <c r="K366" s="70">
        <v>7</v>
      </c>
      <c r="N366" s="70"/>
      <c r="O366" s="70"/>
      <c r="P366" s="70"/>
      <c r="Q366" s="70"/>
      <c r="R366" s="70"/>
      <c r="S366" s="70"/>
      <c r="T366" s="70"/>
      <c r="U366" s="70"/>
      <c r="V366" s="70"/>
      <c r="W366" s="70"/>
    </row>
    <row r="367" spans="1:23" x14ac:dyDescent="0.25">
      <c r="A367" t="s">
        <v>3</v>
      </c>
      <c r="B367" s="70">
        <v>3</v>
      </c>
      <c r="C367" s="70">
        <v>7</v>
      </c>
      <c r="D367" s="70">
        <v>0</v>
      </c>
      <c r="E367" s="70">
        <v>19</v>
      </c>
      <c r="F367" s="70">
        <v>7</v>
      </c>
      <c r="G367" s="70">
        <v>13</v>
      </c>
      <c r="H367" s="70">
        <v>3</v>
      </c>
      <c r="I367" s="70">
        <v>6</v>
      </c>
      <c r="J367" s="70">
        <v>1</v>
      </c>
      <c r="K367" s="70">
        <v>59</v>
      </c>
      <c r="N367" s="70"/>
      <c r="O367" s="70"/>
      <c r="P367" s="70"/>
      <c r="Q367" s="70"/>
      <c r="R367" s="70"/>
      <c r="S367" s="70"/>
      <c r="T367" s="70"/>
      <c r="U367" s="70"/>
      <c r="V367" s="70"/>
      <c r="W367" s="70"/>
    </row>
    <row r="368" spans="1:23" x14ac:dyDescent="0.25">
      <c r="A368" t="s">
        <v>4</v>
      </c>
      <c r="B368" s="70">
        <v>0</v>
      </c>
      <c r="C368" s="70">
        <v>0</v>
      </c>
      <c r="D368" s="70">
        <v>0</v>
      </c>
      <c r="E368" s="70">
        <v>3</v>
      </c>
      <c r="F368" s="70">
        <v>2</v>
      </c>
      <c r="G368" s="70">
        <v>8</v>
      </c>
      <c r="H368" s="70">
        <v>0</v>
      </c>
      <c r="I368" s="70">
        <v>0</v>
      </c>
      <c r="J368" s="70">
        <v>0</v>
      </c>
      <c r="K368" s="70">
        <v>13</v>
      </c>
      <c r="N368" s="70"/>
      <c r="O368" s="70"/>
      <c r="P368" s="70"/>
      <c r="Q368" s="70"/>
      <c r="R368" s="70"/>
      <c r="S368" s="70"/>
      <c r="T368" s="70"/>
      <c r="U368" s="70"/>
      <c r="V368" s="70"/>
      <c r="W368" s="70"/>
    </row>
    <row r="369" spans="1:23" x14ac:dyDescent="0.25">
      <c r="A369" t="s">
        <v>48</v>
      </c>
      <c r="B369" s="70">
        <v>0</v>
      </c>
      <c r="C369" s="70">
        <v>0</v>
      </c>
      <c r="D369" s="70">
        <v>0</v>
      </c>
      <c r="E369" s="70">
        <v>0</v>
      </c>
      <c r="F369" s="70">
        <v>0</v>
      </c>
      <c r="G369" s="70">
        <v>1</v>
      </c>
      <c r="H369" s="70">
        <v>0</v>
      </c>
      <c r="I369" s="70">
        <v>0</v>
      </c>
      <c r="J369" s="70">
        <v>0</v>
      </c>
      <c r="K369" s="70">
        <v>1</v>
      </c>
      <c r="N369" s="70"/>
      <c r="O369" s="70"/>
      <c r="P369" s="70"/>
      <c r="Q369" s="70"/>
      <c r="R369" s="70"/>
      <c r="S369" s="70"/>
      <c r="T369" s="70"/>
      <c r="U369" s="70"/>
      <c r="V369" s="70"/>
      <c r="W369" s="70"/>
    </row>
    <row r="370" spans="1:23" x14ac:dyDescent="0.25">
      <c r="A370" t="s">
        <v>6</v>
      </c>
      <c r="B370" s="70">
        <v>0</v>
      </c>
      <c r="C370" s="70">
        <v>0</v>
      </c>
      <c r="D370" s="70">
        <v>0</v>
      </c>
      <c r="E370" s="70">
        <v>0</v>
      </c>
      <c r="F370" s="70">
        <v>0</v>
      </c>
      <c r="G370" s="70">
        <v>0</v>
      </c>
      <c r="H370" s="70">
        <v>0</v>
      </c>
      <c r="I370" s="70">
        <v>0</v>
      </c>
      <c r="J370" s="70">
        <v>0</v>
      </c>
      <c r="K370" s="70">
        <v>0</v>
      </c>
      <c r="N370" s="70"/>
      <c r="O370" s="70"/>
      <c r="P370" s="70"/>
      <c r="Q370" s="70"/>
      <c r="R370" s="70"/>
      <c r="S370" s="70"/>
      <c r="T370" s="70"/>
      <c r="U370" s="70"/>
      <c r="V370" s="70"/>
      <c r="W370" s="70"/>
    </row>
    <row r="371" spans="1:23" x14ac:dyDescent="0.25">
      <c r="A371" t="s">
        <v>7</v>
      </c>
      <c r="B371" s="70">
        <v>0</v>
      </c>
      <c r="C371" s="70">
        <v>0</v>
      </c>
      <c r="D371" s="70">
        <v>0</v>
      </c>
      <c r="E371" s="70">
        <v>0</v>
      </c>
      <c r="F371" s="70">
        <v>3</v>
      </c>
      <c r="G371" s="70">
        <v>19</v>
      </c>
      <c r="H371" s="70">
        <v>0</v>
      </c>
      <c r="I371" s="70">
        <v>0</v>
      </c>
      <c r="J371" s="70">
        <v>3</v>
      </c>
      <c r="K371" s="70">
        <v>25</v>
      </c>
      <c r="N371" s="70"/>
      <c r="O371" s="70"/>
      <c r="P371" s="70"/>
      <c r="Q371" s="70"/>
      <c r="R371" s="70"/>
      <c r="S371" s="70"/>
      <c r="T371" s="70"/>
      <c r="U371" s="70"/>
      <c r="V371" s="70"/>
      <c r="W371" s="70"/>
    </row>
    <row r="372" spans="1:23" x14ac:dyDescent="0.25">
      <c r="A372" t="s">
        <v>81</v>
      </c>
      <c r="B372" s="70">
        <v>0</v>
      </c>
      <c r="C372" s="70">
        <v>0</v>
      </c>
      <c r="D372" s="70">
        <v>0</v>
      </c>
      <c r="E372" s="70">
        <v>0</v>
      </c>
      <c r="F372" s="70">
        <v>0</v>
      </c>
      <c r="G372" s="70">
        <v>0</v>
      </c>
      <c r="H372" s="70">
        <v>0</v>
      </c>
      <c r="I372" s="70">
        <v>0</v>
      </c>
      <c r="J372" s="70">
        <v>0</v>
      </c>
      <c r="K372" s="70">
        <v>0</v>
      </c>
      <c r="N372" s="70"/>
      <c r="O372" s="70"/>
      <c r="P372" s="70"/>
      <c r="Q372" s="70"/>
      <c r="R372" s="70"/>
      <c r="S372" s="70"/>
      <c r="T372" s="70"/>
      <c r="U372" s="70"/>
      <c r="V372" s="70"/>
      <c r="W372" s="70"/>
    </row>
    <row r="373" spans="1:23" x14ac:dyDescent="0.25">
      <c r="A373" t="s">
        <v>50</v>
      </c>
      <c r="B373" s="70">
        <v>0</v>
      </c>
      <c r="C373" s="70">
        <v>0</v>
      </c>
      <c r="D373" s="70">
        <v>0</v>
      </c>
      <c r="E373" s="70">
        <v>1</v>
      </c>
      <c r="F373" s="70">
        <v>0</v>
      </c>
      <c r="G373" s="70">
        <v>0</v>
      </c>
      <c r="H373" s="70">
        <v>0</v>
      </c>
      <c r="I373" s="70">
        <v>0</v>
      </c>
      <c r="J373" s="70">
        <v>0</v>
      </c>
      <c r="K373" s="70">
        <v>1</v>
      </c>
      <c r="N373" s="70"/>
      <c r="O373" s="70"/>
      <c r="P373" s="70"/>
      <c r="Q373" s="70"/>
      <c r="R373" s="70"/>
      <c r="S373" s="70"/>
      <c r="T373" s="70"/>
      <c r="U373" s="70"/>
      <c r="V373" s="70"/>
      <c r="W373" s="70"/>
    </row>
    <row r="374" spans="1:23" x14ac:dyDescent="0.25">
      <c r="A374" t="s">
        <v>51</v>
      </c>
      <c r="B374" s="70">
        <v>0</v>
      </c>
      <c r="C374" s="70">
        <v>0</v>
      </c>
      <c r="D374" s="70">
        <v>0</v>
      </c>
      <c r="E374" s="70">
        <v>0</v>
      </c>
      <c r="F374" s="70">
        <v>3</v>
      </c>
      <c r="G374" s="70">
        <v>0</v>
      </c>
      <c r="H374" s="70">
        <v>0</v>
      </c>
      <c r="I374" s="70">
        <v>0</v>
      </c>
      <c r="J374" s="70">
        <v>0</v>
      </c>
      <c r="K374" s="70">
        <v>3</v>
      </c>
      <c r="N374" s="70"/>
      <c r="O374" s="70"/>
      <c r="P374" s="70"/>
      <c r="Q374" s="70"/>
      <c r="R374" s="70"/>
      <c r="S374" s="70"/>
      <c r="T374" s="70"/>
      <c r="U374" s="70"/>
      <c r="V374" s="70"/>
      <c r="W374" s="70"/>
    </row>
    <row r="375" spans="1:23" x14ac:dyDescent="0.25">
      <c r="A375" t="s">
        <v>42</v>
      </c>
      <c r="B375" s="70">
        <v>0</v>
      </c>
      <c r="C375" s="70">
        <v>0</v>
      </c>
      <c r="D375" s="70">
        <v>0</v>
      </c>
      <c r="E375" s="70">
        <v>1</v>
      </c>
      <c r="F375" s="70">
        <v>1</v>
      </c>
      <c r="G375" s="70">
        <v>26</v>
      </c>
      <c r="H375" s="70">
        <v>1</v>
      </c>
      <c r="I375" s="70">
        <v>0</v>
      </c>
      <c r="J375" s="70">
        <v>0</v>
      </c>
      <c r="K375" s="70">
        <v>29</v>
      </c>
      <c r="N375" s="70"/>
      <c r="O375" s="70"/>
      <c r="P375" s="70"/>
      <c r="Q375" s="70"/>
      <c r="R375" s="70"/>
      <c r="S375" s="70"/>
      <c r="T375" s="70"/>
      <c r="U375" s="70"/>
      <c r="V375" s="70"/>
      <c r="W375" s="70"/>
    </row>
    <row r="376" spans="1:23" x14ac:dyDescent="0.25">
      <c r="A376" t="s">
        <v>8</v>
      </c>
      <c r="B376" s="70">
        <v>0</v>
      </c>
      <c r="C376" s="70">
        <v>1</v>
      </c>
      <c r="D376" s="70">
        <v>0</v>
      </c>
      <c r="E376" s="70">
        <v>0</v>
      </c>
      <c r="F376" s="70">
        <v>0</v>
      </c>
      <c r="G376" s="70">
        <v>9</v>
      </c>
      <c r="H376" s="70">
        <v>28</v>
      </c>
      <c r="I376" s="70">
        <v>16</v>
      </c>
      <c r="J376" s="70">
        <v>1</v>
      </c>
      <c r="K376" s="70">
        <v>55</v>
      </c>
      <c r="N376" s="70"/>
      <c r="O376" s="70"/>
      <c r="P376" s="70"/>
      <c r="Q376" s="70"/>
      <c r="R376" s="70"/>
      <c r="S376" s="70"/>
      <c r="T376" s="70"/>
      <c r="U376" s="70"/>
      <c r="V376" s="70"/>
      <c r="W376" s="70"/>
    </row>
    <row r="377" spans="1:23" x14ac:dyDescent="0.25">
      <c r="A377" t="s">
        <v>9</v>
      </c>
      <c r="B377" s="70">
        <v>0</v>
      </c>
      <c r="C377" s="70">
        <v>0</v>
      </c>
      <c r="D377" s="70">
        <v>0</v>
      </c>
      <c r="E377" s="70">
        <v>48</v>
      </c>
      <c r="F377" s="70">
        <v>175</v>
      </c>
      <c r="G377" s="70">
        <v>79</v>
      </c>
      <c r="H377" s="70">
        <v>15</v>
      </c>
      <c r="I377" s="70">
        <v>298</v>
      </c>
      <c r="J377" s="70">
        <v>100</v>
      </c>
      <c r="K377" s="70">
        <v>715</v>
      </c>
      <c r="N377" s="70"/>
      <c r="O377" s="70"/>
      <c r="P377" s="70"/>
      <c r="Q377" s="70"/>
      <c r="R377" s="70"/>
      <c r="S377" s="70"/>
      <c r="T377" s="70"/>
      <c r="U377" s="70"/>
      <c r="V377" s="70"/>
      <c r="W377" s="70"/>
    </row>
    <row r="378" spans="1:23" x14ac:dyDescent="0.25">
      <c r="A378" t="s">
        <v>44</v>
      </c>
      <c r="B378" s="70">
        <v>0</v>
      </c>
      <c r="C378" s="70">
        <v>0</v>
      </c>
      <c r="D378" s="70">
        <v>0</v>
      </c>
      <c r="E378" s="70">
        <v>0</v>
      </c>
      <c r="F378" s="70">
        <v>0</v>
      </c>
      <c r="G378" s="70">
        <v>0</v>
      </c>
      <c r="H378" s="70">
        <v>2</v>
      </c>
      <c r="I378" s="70">
        <v>1</v>
      </c>
      <c r="J378" s="70">
        <v>0</v>
      </c>
      <c r="K378" s="70">
        <v>3</v>
      </c>
      <c r="N378" s="70"/>
      <c r="O378" s="70"/>
      <c r="P378" s="70"/>
      <c r="Q378" s="70"/>
      <c r="R378" s="70"/>
      <c r="S378" s="70"/>
      <c r="T378" s="70"/>
      <c r="U378" s="70"/>
      <c r="V378" s="70"/>
      <c r="W378" s="70"/>
    </row>
    <row r="379" spans="1:23" x14ac:dyDescent="0.25">
      <c r="A379" t="s">
        <v>10</v>
      </c>
      <c r="B379" s="70">
        <v>0</v>
      </c>
      <c r="C379" s="70">
        <v>0</v>
      </c>
      <c r="D379" s="70">
        <v>0</v>
      </c>
      <c r="E379" s="70">
        <v>4</v>
      </c>
      <c r="F379" s="70">
        <v>32</v>
      </c>
      <c r="G379" s="70">
        <v>49</v>
      </c>
      <c r="H379" s="70">
        <v>1</v>
      </c>
      <c r="I379" s="70">
        <v>6</v>
      </c>
      <c r="J379" s="70">
        <v>0</v>
      </c>
      <c r="K379" s="70">
        <v>92</v>
      </c>
      <c r="N379" s="70"/>
      <c r="O379" s="70"/>
      <c r="P379" s="70"/>
      <c r="Q379" s="70"/>
      <c r="R379" s="70"/>
      <c r="S379" s="70"/>
      <c r="T379" s="70"/>
      <c r="U379" s="70"/>
      <c r="V379" s="70"/>
      <c r="W379" s="70"/>
    </row>
    <row r="380" spans="1:23" x14ac:dyDescent="0.25">
      <c r="A380" t="s">
        <v>11</v>
      </c>
      <c r="B380" s="70">
        <v>0</v>
      </c>
      <c r="C380" s="70">
        <v>0</v>
      </c>
      <c r="D380" s="70">
        <v>0</v>
      </c>
      <c r="E380" s="70">
        <v>0</v>
      </c>
      <c r="F380" s="70">
        <v>186</v>
      </c>
      <c r="G380" s="70">
        <v>6094</v>
      </c>
      <c r="H380" s="70">
        <v>7611</v>
      </c>
      <c r="I380" s="70">
        <v>585</v>
      </c>
      <c r="J380" s="70">
        <v>32</v>
      </c>
      <c r="K380" s="70">
        <v>14508</v>
      </c>
      <c r="N380" s="70"/>
      <c r="O380" s="70"/>
      <c r="P380" s="70"/>
      <c r="Q380" s="70"/>
      <c r="R380" s="70"/>
      <c r="S380" s="70"/>
      <c r="T380" s="70"/>
      <c r="U380" s="70"/>
      <c r="V380" s="70"/>
      <c r="W380" s="70"/>
    </row>
    <row r="381" spans="1:23" x14ac:dyDescent="0.25">
      <c r="A381" t="s">
        <v>12</v>
      </c>
      <c r="B381" s="70">
        <v>0</v>
      </c>
      <c r="C381" s="70">
        <v>0</v>
      </c>
      <c r="D381" s="70">
        <v>0</v>
      </c>
      <c r="E381" s="70">
        <v>0</v>
      </c>
      <c r="F381" s="70">
        <v>0</v>
      </c>
      <c r="G381" s="70">
        <v>96</v>
      </c>
      <c r="H381" s="70">
        <v>53</v>
      </c>
      <c r="I381" s="70">
        <v>13</v>
      </c>
      <c r="J381" s="70">
        <v>2</v>
      </c>
      <c r="K381" s="70">
        <v>164</v>
      </c>
      <c r="N381" s="70"/>
      <c r="O381" s="70"/>
      <c r="P381" s="70"/>
      <c r="Q381" s="70"/>
      <c r="R381" s="70"/>
      <c r="S381" s="70"/>
      <c r="T381" s="70"/>
      <c r="U381" s="70"/>
      <c r="V381" s="70"/>
      <c r="W381" s="70"/>
    </row>
    <row r="382" spans="1:23" x14ac:dyDescent="0.25">
      <c r="A382" t="s">
        <v>32</v>
      </c>
      <c r="B382" s="70">
        <v>0</v>
      </c>
      <c r="C382" s="70">
        <v>0</v>
      </c>
      <c r="D382" s="70">
        <v>0</v>
      </c>
      <c r="E382" s="70">
        <v>0</v>
      </c>
      <c r="F382" s="70">
        <v>0</v>
      </c>
      <c r="G382" s="70">
        <v>3</v>
      </c>
      <c r="H382" s="70">
        <v>5</v>
      </c>
      <c r="I382" s="70">
        <v>2</v>
      </c>
      <c r="J382" s="70">
        <v>0</v>
      </c>
      <c r="K382" s="70">
        <v>10</v>
      </c>
      <c r="N382" s="70"/>
      <c r="O382" s="70"/>
      <c r="P382" s="70"/>
      <c r="Q382" s="70"/>
      <c r="R382" s="70"/>
      <c r="S382" s="70"/>
      <c r="T382" s="70"/>
      <c r="U382" s="70"/>
      <c r="V382" s="70"/>
      <c r="W382" s="70"/>
    </row>
    <row r="383" spans="1:23" x14ac:dyDescent="0.25">
      <c r="A383" t="s">
        <v>18</v>
      </c>
      <c r="B383" s="70">
        <v>0</v>
      </c>
      <c r="C383" s="70">
        <v>0</v>
      </c>
      <c r="D383" s="70">
        <v>0</v>
      </c>
      <c r="E383" s="70">
        <v>1</v>
      </c>
      <c r="F383" s="70">
        <v>13</v>
      </c>
      <c r="G383" s="70">
        <v>93</v>
      </c>
      <c r="H383" s="70">
        <v>73</v>
      </c>
      <c r="I383" s="70">
        <v>220</v>
      </c>
      <c r="J383" s="70">
        <v>4</v>
      </c>
      <c r="K383" s="70">
        <v>404</v>
      </c>
      <c r="N383" s="70"/>
      <c r="O383" s="70"/>
      <c r="P383" s="70"/>
      <c r="Q383" s="70"/>
      <c r="R383" s="70"/>
      <c r="S383" s="70"/>
      <c r="T383" s="70"/>
      <c r="U383" s="70"/>
      <c r="V383" s="70"/>
      <c r="W383" s="70"/>
    </row>
    <row r="384" spans="1:23" x14ac:dyDescent="0.25">
      <c r="A384" t="s">
        <v>46</v>
      </c>
      <c r="B384" s="70">
        <v>0</v>
      </c>
      <c r="C384" s="70">
        <v>0</v>
      </c>
      <c r="D384" s="70">
        <v>0</v>
      </c>
      <c r="E384" s="70">
        <v>1</v>
      </c>
      <c r="F384" s="70">
        <v>0</v>
      </c>
      <c r="G384" s="70">
        <v>0</v>
      </c>
      <c r="H384" s="70">
        <v>0</v>
      </c>
      <c r="I384" s="70">
        <v>0</v>
      </c>
      <c r="J384" s="70">
        <v>0</v>
      </c>
      <c r="K384" s="70">
        <v>1</v>
      </c>
      <c r="N384" s="70"/>
      <c r="O384" s="70"/>
      <c r="P384" s="70"/>
      <c r="Q384" s="70"/>
      <c r="R384" s="70"/>
      <c r="S384" s="70"/>
      <c r="T384" s="70"/>
      <c r="U384" s="70"/>
      <c r="V384" s="70"/>
      <c r="W384" s="70"/>
    </row>
    <row r="385" spans="1:23" x14ac:dyDescent="0.25">
      <c r="A385" t="s">
        <v>13</v>
      </c>
      <c r="B385" s="70">
        <v>0</v>
      </c>
      <c r="C385" s="70">
        <v>0</v>
      </c>
      <c r="D385" s="70">
        <v>0</v>
      </c>
      <c r="E385" s="70">
        <v>0</v>
      </c>
      <c r="F385" s="70">
        <v>0</v>
      </c>
      <c r="G385" s="70">
        <v>1</v>
      </c>
      <c r="H385" s="70">
        <v>2</v>
      </c>
      <c r="I385" s="70">
        <v>8</v>
      </c>
      <c r="J385" s="70">
        <v>0</v>
      </c>
      <c r="K385" s="70">
        <v>11</v>
      </c>
      <c r="N385" s="70"/>
      <c r="O385" s="70"/>
      <c r="P385" s="70"/>
      <c r="Q385" s="70"/>
      <c r="R385" s="70"/>
      <c r="S385" s="70"/>
      <c r="T385" s="70"/>
      <c r="U385" s="70"/>
      <c r="V385" s="70"/>
      <c r="W385" s="70"/>
    </row>
    <row r="386" spans="1:23" x14ac:dyDescent="0.25">
      <c r="A386" t="s">
        <v>14</v>
      </c>
      <c r="B386" s="70">
        <v>0</v>
      </c>
      <c r="C386" s="70">
        <v>2</v>
      </c>
      <c r="D386" s="70">
        <v>3</v>
      </c>
      <c r="E386" s="70">
        <v>0</v>
      </c>
      <c r="F386" s="70">
        <v>7</v>
      </c>
      <c r="G386" s="70">
        <v>460</v>
      </c>
      <c r="H386" s="70">
        <v>431</v>
      </c>
      <c r="I386" s="70">
        <v>25</v>
      </c>
      <c r="J386" s="70">
        <v>0</v>
      </c>
      <c r="K386" s="70">
        <v>928</v>
      </c>
      <c r="N386" s="70"/>
      <c r="O386" s="70"/>
      <c r="P386" s="70"/>
      <c r="Q386" s="70"/>
      <c r="R386" s="70"/>
      <c r="S386" s="70"/>
      <c r="T386" s="70"/>
      <c r="U386" s="70"/>
      <c r="V386" s="70"/>
      <c r="W386" s="70"/>
    </row>
    <row r="387" spans="1:23" x14ac:dyDescent="0.25">
      <c r="A387" t="s">
        <v>40</v>
      </c>
      <c r="B387" s="70">
        <v>5</v>
      </c>
      <c r="C387" s="70">
        <v>1</v>
      </c>
      <c r="D387" s="70">
        <v>0</v>
      </c>
      <c r="E387" s="70">
        <v>0</v>
      </c>
      <c r="F387" s="70">
        <v>0</v>
      </c>
      <c r="G387" s="70">
        <v>4</v>
      </c>
      <c r="H387" s="70">
        <v>1</v>
      </c>
      <c r="I387" s="70">
        <v>1</v>
      </c>
      <c r="J387" s="70">
        <v>0</v>
      </c>
      <c r="K387" s="70">
        <v>12</v>
      </c>
      <c r="N387" s="70"/>
      <c r="O387" s="70"/>
      <c r="P387" s="70"/>
      <c r="Q387" s="70"/>
      <c r="R387" s="70"/>
      <c r="S387" s="70"/>
      <c r="T387" s="70"/>
      <c r="U387" s="70"/>
      <c r="V387" s="70"/>
      <c r="W387" s="70"/>
    </row>
    <row r="388" spans="1:23" x14ac:dyDescent="0.25">
      <c r="A388" t="s">
        <v>52</v>
      </c>
      <c r="B388" s="70">
        <v>0</v>
      </c>
      <c r="C388" s="70">
        <v>0</v>
      </c>
      <c r="D388" s="70">
        <v>0</v>
      </c>
      <c r="E388" s="70">
        <v>0</v>
      </c>
      <c r="F388" s="70">
        <v>0</v>
      </c>
      <c r="G388" s="70">
        <v>0</v>
      </c>
      <c r="H388" s="70">
        <v>0</v>
      </c>
      <c r="I388" s="70">
        <v>0</v>
      </c>
      <c r="J388" s="70">
        <v>0</v>
      </c>
      <c r="K388" s="70">
        <v>0</v>
      </c>
      <c r="N388" s="70"/>
      <c r="O388" s="70"/>
      <c r="P388" s="70"/>
      <c r="Q388" s="70"/>
      <c r="R388" s="70"/>
      <c r="S388" s="70"/>
      <c r="T388" s="70"/>
      <c r="U388" s="70"/>
      <c r="V388" s="70"/>
      <c r="W388" s="70"/>
    </row>
    <row r="389" spans="1:23" x14ac:dyDescent="0.25">
      <c r="A389" t="s">
        <v>53</v>
      </c>
      <c r="B389" s="70">
        <v>0</v>
      </c>
      <c r="C389" s="70">
        <v>0</v>
      </c>
      <c r="D389" s="70">
        <v>0</v>
      </c>
      <c r="E389" s="70">
        <v>0</v>
      </c>
      <c r="F389" s="70">
        <v>0</v>
      </c>
      <c r="G389" s="70">
        <v>0</v>
      </c>
      <c r="H389" s="70">
        <v>0</v>
      </c>
      <c r="I389" s="70">
        <v>0</v>
      </c>
      <c r="J389" s="70">
        <v>0</v>
      </c>
      <c r="K389" s="70">
        <v>0</v>
      </c>
      <c r="N389" s="70"/>
      <c r="O389" s="70"/>
      <c r="P389" s="70"/>
      <c r="Q389" s="70"/>
      <c r="R389" s="70"/>
      <c r="S389" s="70"/>
      <c r="T389" s="70"/>
      <c r="U389" s="70"/>
      <c r="V389" s="70"/>
      <c r="W389" s="70"/>
    </row>
    <row r="390" spans="1:23" x14ac:dyDescent="0.25">
      <c r="A390" t="s">
        <v>15</v>
      </c>
      <c r="B390" s="70">
        <v>0</v>
      </c>
      <c r="C390" s="70">
        <v>0</v>
      </c>
      <c r="D390" s="70">
        <v>0</v>
      </c>
      <c r="E390" s="70">
        <v>0</v>
      </c>
      <c r="F390" s="70">
        <v>0</v>
      </c>
      <c r="G390" s="70">
        <v>16</v>
      </c>
      <c r="H390" s="70">
        <v>0</v>
      </c>
      <c r="I390" s="70">
        <v>8</v>
      </c>
      <c r="J390" s="70">
        <v>0</v>
      </c>
      <c r="K390" s="70">
        <v>24</v>
      </c>
      <c r="N390" s="70"/>
      <c r="O390" s="70"/>
      <c r="P390" s="70"/>
      <c r="Q390" s="70"/>
      <c r="R390" s="70"/>
      <c r="S390" s="70"/>
      <c r="T390" s="70"/>
      <c r="U390" s="70"/>
      <c r="V390" s="70"/>
      <c r="W390" s="70"/>
    </row>
    <row r="391" spans="1:23" x14ac:dyDescent="0.25">
      <c r="A391" t="s">
        <v>54</v>
      </c>
      <c r="B391" s="70">
        <v>0</v>
      </c>
      <c r="C391" s="70">
        <v>0</v>
      </c>
      <c r="D391" s="70">
        <v>0</v>
      </c>
      <c r="E391" s="70">
        <v>0</v>
      </c>
      <c r="F391" s="70">
        <v>0</v>
      </c>
      <c r="G391" s="70">
        <v>7</v>
      </c>
      <c r="H391" s="70">
        <v>0</v>
      </c>
      <c r="I391" s="70">
        <v>0</v>
      </c>
      <c r="J391" s="70">
        <v>0</v>
      </c>
      <c r="K391" s="70">
        <v>7</v>
      </c>
      <c r="N391" s="70"/>
      <c r="O391" s="70"/>
      <c r="P391" s="70"/>
      <c r="Q391" s="70"/>
      <c r="R391" s="70"/>
      <c r="S391" s="70"/>
      <c r="T391" s="70"/>
      <c r="U391" s="70"/>
      <c r="V391" s="70"/>
      <c r="W391" s="70"/>
    </row>
    <row r="392" spans="1:23" x14ac:dyDescent="0.25">
      <c r="A392" t="s">
        <v>47</v>
      </c>
      <c r="B392" s="70">
        <v>0</v>
      </c>
      <c r="C392" s="70">
        <v>0</v>
      </c>
      <c r="D392" s="70">
        <v>0</v>
      </c>
      <c r="E392" s="70">
        <v>2</v>
      </c>
      <c r="F392" s="70">
        <v>36</v>
      </c>
      <c r="G392" s="70">
        <v>41</v>
      </c>
      <c r="H392" s="70">
        <v>44</v>
      </c>
      <c r="I392" s="70">
        <v>16</v>
      </c>
      <c r="J392" s="70">
        <v>0</v>
      </c>
      <c r="K392" s="70">
        <v>139</v>
      </c>
      <c r="N392" s="70"/>
      <c r="O392" s="70"/>
      <c r="P392" s="70"/>
      <c r="Q392" s="70"/>
      <c r="R392" s="70"/>
      <c r="S392" s="70"/>
      <c r="T392" s="70"/>
      <c r="U392" s="70"/>
      <c r="V392" s="70"/>
      <c r="W392" s="70"/>
    </row>
    <row r="393" spans="1:23" x14ac:dyDescent="0.25">
      <c r="A393" t="s">
        <v>16</v>
      </c>
      <c r="B393" s="70">
        <v>0</v>
      </c>
      <c r="C393" s="70">
        <v>0</v>
      </c>
      <c r="D393" s="70">
        <v>0</v>
      </c>
      <c r="E393" s="70">
        <v>0</v>
      </c>
      <c r="F393" s="70">
        <v>0</v>
      </c>
      <c r="G393" s="70">
        <v>0</v>
      </c>
      <c r="H393" s="70">
        <v>0</v>
      </c>
      <c r="I393" s="70">
        <v>0</v>
      </c>
      <c r="J393" s="70">
        <v>0</v>
      </c>
      <c r="K393" s="70">
        <v>0</v>
      </c>
      <c r="N393" s="70"/>
      <c r="O393" s="70"/>
      <c r="P393" s="70"/>
      <c r="Q393" s="70"/>
      <c r="R393" s="70"/>
      <c r="S393" s="70"/>
      <c r="T393" s="70"/>
      <c r="U393" s="70"/>
      <c r="V393" s="70"/>
      <c r="W393" s="70"/>
    </row>
    <row r="394" spans="1:23" x14ac:dyDescent="0.25">
      <c r="A394" t="s">
        <v>55</v>
      </c>
      <c r="B394" s="70">
        <v>0</v>
      </c>
      <c r="C394" s="70">
        <v>0</v>
      </c>
      <c r="D394" s="70">
        <v>0</v>
      </c>
      <c r="E394" s="70">
        <v>0</v>
      </c>
      <c r="F394" s="70">
        <v>0</v>
      </c>
      <c r="G394" s="70">
        <v>0</v>
      </c>
      <c r="H394" s="70">
        <v>0</v>
      </c>
      <c r="I394" s="70">
        <v>0</v>
      </c>
      <c r="J394" s="70">
        <v>0</v>
      </c>
      <c r="K394" s="70">
        <v>0</v>
      </c>
      <c r="N394" s="70"/>
      <c r="O394" s="70"/>
      <c r="P394" s="70"/>
      <c r="Q394" s="70"/>
      <c r="R394" s="70"/>
      <c r="S394" s="70"/>
      <c r="T394" s="70"/>
      <c r="U394" s="70"/>
      <c r="V394" s="70"/>
      <c r="W394" s="70"/>
    </row>
    <row r="395" spans="1:23" x14ac:dyDescent="0.25">
      <c r="A395" t="s">
        <v>17</v>
      </c>
      <c r="B395" s="70">
        <v>0</v>
      </c>
      <c r="C395" s="70">
        <v>0</v>
      </c>
      <c r="D395" s="70">
        <v>0</v>
      </c>
      <c r="E395" s="70">
        <v>0</v>
      </c>
      <c r="F395" s="70">
        <v>0</v>
      </c>
      <c r="G395" s="70">
        <v>1000</v>
      </c>
      <c r="H395" s="70">
        <v>0</v>
      </c>
      <c r="I395" s="70">
        <v>0</v>
      </c>
      <c r="J395" s="70">
        <v>25</v>
      </c>
      <c r="K395" s="70">
        <v>1025</v>
      </c>
      <c r="N395" s="70"/>
      <c r="O395" s="70"/>
      <c r="P395" s="70"/>
      <c r="Q395" s="70"/>
      <c r="R395" s="70"/>
      <c r="S395" s="70"/>
      <c r="T395" s="70"/>
      <c r="U395" s="70"/>
      <c r="V395" s="70"/>
      <c r="W395" s="70"/>
    </row>
    <row r="396" spans="1:23" x14ac:dyDescent="0.25">
      <c r="A396" t="s">
        <v>24</v>
      </c>
      <c r="B396" s="70">
        <v>8</v>
      </c>
      <c r="C396" s="70">
        <v>15</v>
      </c>
      <c r="D396" s="70">
        <v>8</v>
      </c>
      <c r="E396" s="70">
        <v>129</v>
      </c>
      <c r="F396" s="70">
        <v>503</v>
      </c>
      <c r="G396" s="70">
        <v>8177</v>
      </c>
      <c r="H396" s="70">
        <v>8394</v>
      </c>
      <c r="I396" s="70">
        <v>1255</v>
      </c>
      <c r="J396" s="70">
        <v>220</v>
      </c>
      <c r="K396" s="70">
        <v>18709</v>
      </c>
      <c r="N396" s="70"/>
      <c r="O396" s="70"/>
      <c r="P396" s="70"/>
      <c r="Q396" s="70"/>
      <c r="R396" s="70"/>
      <c r="S396" s="70"/>
      <c r="T396" s="70"/>
      <c r="U396" s="70"/>
      <c r="V396" s="70"/>
      <c r="W396" s="70"/>
    </row>
    <row r="397" spans="1:23" x14ac:dyDescent="0.25">
      <c r="B397" s="70"/>
      <c r="C397" s="70"/>
      <c r="D397" s="70"/>
      <c r="E397" s="70"/>
      <c r="F397" s="70"/>
      <c r="G397" s="70"/>
      <c r="H397" s="70"/>
      <c r="I397" s="70"/>
      <c r="J397" s="70"/>
      <c r="K397" s="70"/>
      <c r="N397" s="70"/>
      <c r="O397" s="70"/>
      <c r="P397" s="70"/>
      <c r="Q397" s="70"/>
      <c r="R397" s="70"/>
      <c r="S397" s="70"/>
      <c r="T397" s="70"/>
      <c r="U397" s="70"/>
      <c r="V397" s="70"/>
      <c r="W397" s="70"/>
    </row>
    <row r="398" spans="1:23" x14ac:dyDescent="0.25">
      <c r="B398" s="70"/>
      <c r="C398" s="70"/>
      <c r="D398" s="70"/>
      <c r="E398" s="70"/>
      <c r="F398" s="70"/>
      <c r="G398" s="70"/>
      <c r="H398" s="70"/>
      <c r="I398" s="70"/>
      <c r="J398" s="70"/>
      <c r="K398" s="70"/>
      <c r="N398" s="70"/>
      <c r="O398" s="70"/>
      <c r="P398" s="70"/>
      <c r="Q398" s="70"/>
      <c r="R398" s="70"/>
      <c r="S398" s="70"/>
      <c r="T398" s="70"/>
      <c r="U398" s="70"/>
      <c r="V398" s="70"/>
      <c r="W398" s="70"/>
    </row>
    <row r="399" spans="1:23" x14ac:dyDescent="0.25">
      <c r="A399" t="s">
        <v>188</v>
      </c>
      <c r="B399" s="70" t="s">
        <v>20</v>
      </c>
      <c r="C399" s="70"/>
      <c r="D399" s="70"/>
      <c r="E399" s="70"/>
      <c r="F399" s="70" t="s">
        <v>21</v>
      </c>
      <c r="G399" s="70"/>
      <c r="H399" s="70"/>
      <c r="I399" s="70"/>
      <c r="J399" s="70"/>
      <c r="K399" s="70"/>
      <c r="N399" s="70"/>
      <c r="O399" s="70"/>
      <c r="P399" s="70"/>
      <c r="Q399" s="70"/>
      <c r="R399" s="70"/>
      <c r="S399" s="70"/>
      <c r="T399" s="70"/>
      <c r="U399" s="70"/>
      <c r="V399" s="70"/>
      <c r="W399" s="70"/>
    </row>
    <row r="400" spans="1:23" x14ac:dyDescent="0.25">
      <c r="A400" t="s">
        <v>19</v>
      </c>
      <c r="B400" s="70">
        <v>13</v>
      </c>
      <c r="C400" s="70">
        <v>18</v>
      </c>
      <c r="D400" s="70">
        <v>23</v>
      </c>
      <c r="E400" s="70">
        <v>28</v>
      </c>
      <c r="F400" s="70">
        <v>3</v>
      </c>
      <c r="G400" s="70">
        <v>8</v>
      </c>
      <c r="H400" s="70">
        <v>13</v>
      </c>
      <c r="I400" s="70">
        <v>18</v>
      </c>
      <c r="J400" s="70">
        <v>23</v>
      </c>
      <c r="K400" s="70" t="s">
        <v>24</v>
      </c>
      <c r="N400" s="70"/>
      <c r="O400" s="70"/>
      <c r="P400" s="70"/>
      <c r="Q400" s="70"/>
      <c r="R400" s="70"/>
      <c r="S400" s="70"/>
      <c r="T400" s="70"/>
      <c r="U400" s="70"/>
      <c r="V400" s="70"/>
      <c r="W400" s="70"/>
    </row>
    <row r="401" spans="1:23" x14ac:dyDescent="0.25">
      <c r="A401" t="s">
        <v>1</v>
      </c>
      <c r="B401" s="70">
        <v>0</v>
      </c>
      <c r="C401" s="70">
        <v>0</v>
      </c>
      <c r="D401" s="70">
        <v>0</v>
      </c>
      <c r="E401" s="70">
        <v>0</v>
      </c>
      <c r="F401" s="70">
        <v>4</v>
      </c>
      <c r="G401" s="70">
        <v>29</v>
      </c>
      <c r="H401" s="70">
        <v>48</v>
      </c>
      <c r="I401" s="70">
        <v>84</v>
      </c>
      <c r="J401" s="70">
        <v>39</v>
      </c>
      <c r="K401" s="70">
        <v>204</v>
      </c>
      <c r="N401" s="70"/>
      <c r="O401" s="70"/>
      <c r="P401" s="70"/>
      <c r="Q401" s="70"/>
      <c r="R401" s="70"/>
      <c r="S401" s="70"/>
      <c r="T401" s="70"/>
      <c r="U401" s="70"/>
      <c r="V401" s="70"/>
      <c r="W401" s="70"/>
    </row>
    <row r="402" spans="1:23" x14ac:dyDescent="0.25">
      <c r="A402" t="s">
        <v>49</v>
      </c>
      <c r="B402" s="70">
        <v>0</v>
      </c>
      <c r="C402" s="70">
        <v>0</v>
      </c>
      <c r="D402" s="70">
        <v>0</v>
      </c>
      <c r="E402" s="70">
        <v>0</v>
      </c>
      <c r="F402" s="70">
        <v>0</v>
      </c>
      <c r="G402" s="70">
        <v>0</v>
      </c>
      <c r="H402" s="70">
        <v>0</v>
      </c>
      <c r="I402" s="70">
        <v>0</v>
      </c>
      <c r="J402" s="70">
        <v>0</v>
      </c>
      <c r="K402" s="70">
        <v>0</v>
      </c>
      <c r="N402" s="70"/>
      <c r="O402" s="70"/>
      <c r="P402" s="70"/>
      <c r="Q402" s="70"/>
      <c r="R402" s="70"/>
      <c r="S402" s="70"/>
      <c r="T402" s="70"/>
      <c r="U402" s="70"/>
      <c r="V402" s="70"/>
      <c r="W402" s="70"/>
    </row>
    <row r="403" spans="1:23" x14ac:dyDescent="0.25">
      <c r="A403" t="s">
        <v>45</v>
      </c>
      <c r="B403" s="70">
        <v>0</v>
      </c>
      <c r="C403" s="70">
        <v>0</v>
      </c>
      <c r="D403" s="70">
        <v>0</v>
      </c>
      <c r="E403" s="70">
        <v>0</v>
      </c>
      <c r="F403" s="70">
        <v>0</v>
      </c>
      <c r="G403" s="70">
        <v>0</v>
      </c>
      <c r="H403" s="70">
        <v>0</v>
      </c>
      <c r="I403" s="70">
        <v>2</v>
      </c>
      <c r="J403" s="70">
        <v>0</v>
      </c>
      <c r="K403" s="70">
        <v>2</v>
      </c>
      <c r="N403" s="70"/>
      <c r="O403" s="70"/>
      <c r="P403" s="70"/>
      <c r="Q403" s="70"/>
      <c r="R403" s="70"/>
      <c r="S403" s="70"/>
      <c r="T403" s="70"/>
      <c r="U403" s="70"/>
      <c r="V403" s="70"/>
      <c r="W403" s="70"/>
    </row>
    <row r="404" spans="1:23" x14ac:dyDescent="0.25">
      <c r="A404" t="s">
        <v>41</v>
      </c>
      <c r="B404" s="70">
        <v>0</v>
      </c>
      <c r="C404" s="70">
        <v>0</v>
      </c>
      <c r="D404" s="70">
        <v>5</v>
      </c>
      <c r="E404" s="70">
        <v>0</v>
      </c>
      <c r="F404" s="70">
        <v>6</v>
      </c>
      <c r="G404" s="70">
        <v>0</v>
      </c>
      <c r="H404" s="70">
        <v>2</v>
      </c>
      <c r="I404" s="70">
        <v>0</v>
      </c>
      <c r="J404" s="70">
        <v>0</v>
      </c>
      <c r="K404" s="70">
        <v>13</v>
      </c>
      <c r="N404" s="70"/>
      <c r="O404" s="70"/>
      <c r="P404" s="70"/>
      <c r="Q404" s="70"/>
      <c r="R404" s="70"/>
      <c r="S404" s="70"/>
      <c r="T404" s="70"/>
      <c r="U404" s="70"/>
      <c r="V404" s="70"/>
      <c r="W404" s="70"/>
    </row>
    <row r="405" spans="1:23" x14ac:dyDescent="0.25">
      <c r="A405" t="s">
        <v>2</v>
      </c>
      <c r="B405" s="70">
        <v>1</v>
      </c>
      <c r="C405" s="70">
        <v>25</v>
      </c>
      <c r="D405" s="70">
        <v>29</v>
      </c>
      <c r="E405" s="70">
        <v>9</v>
      </c>
      <c r="F405" s="70">
        <v>17</v>
      </c>
      <c r="G405" s="70">
        <v>22</v>
      </c>
      <c r="H405" s="70">
        <v>3</v>
      </c>
      <c r="I405" s="70">
        <v>0</v>
      </c>
      <c r="J405" s="70">
        <v>0</v>
      </c>
      <c r="K405" s="70">
        <v>106</v>
      </c>
      <c r="N405" s="70"/>
      <c r="O405" s="70"/>
      <c r="P405" s="70"/>
      <c r="Q405" s="70"/>
      <c r="R405" s="70"/>
      <c r="S405" s="70"/>
      <c r="T405" s="70"/>
      <c r="U405" s="70"/>
      <c r="V405" s="70"/>
      <c r="W405" s="70"/>
    </row>
    <row r="406" spans="1:23" x14ac:dyDescent="0.25">
      <c r="A406" t="s">
        <v>43</v>
      </c>
      <c r="B406" s="70">
        <v>0</v>
      </c>
      <c r="C406" s="70">
        <v>0</v>
      </c>
      <c r="D406" s="70">
        <v>2</v>
      </c>
      <c r="E406" s="70">
        <v>3</v>
      </c>
      <c r="F406" s="70">
        <v>0</v>
      </c>
      <c r="G406" s="70">
        <v>4</v>
      </c>
      <c r="H406" s="70">
        <v>4</v>
      </c>
      <c r="I406" s="70">
        <v>5</v>
      </c>
      <c r="J406" s="70">
        <v>4</v>
      </c>
      <c r="K406" s="70">
        <v>22</v>
      </c>
      <c r="N406" s="70"/>
      <c r="O406" s="70"/>
      <c r="P406" s="70"/>
      <c r="Q406" s="70"/>
      <c r="R406" s="70"/>
      <c r="S406" s="70"/>
      <c r="T406" s="70"/>
      <c r="U406" s="70"/>
      <c r="V406" s="70"/>
      <c r="W406" s="70"/>
    </row>
    <row r="407" spans="1:23" x14ac:dyDescent="0.25">
      <c r="A407" t="s">
        <v>3</v>
      </c>
      <c r="B407" s="70">
        <v>0</v>
      </c>
      <c r="C407" s="70">
        <v>15</v>
      </c>
      <c r="D407" s="70">
        <v>49</v>
      </c>
      <c r="E407" s="70">
        <v>12</v>
      </c>
      <c r="F407" s="70">
        <v>2</v>
      </c>
      <c r="G407" s="70">
        <v>7</v>
      </c>
      <c r="H407" s="70">
        <v>0</v>
      </c>
      <c r="I407" s="70">
        <v>1</v>
      </c>
      <c r="J407" s="70">
        <v>2</v>
      </c>
      <c r="K407" s="70">
        <v>88</v>
      </c>
      <c r="N407" s="70"/>
      <c r="O407" s="70"/>
      <c r="P407" s="70"/>
      <c r="Q407" s="70"/>
      <c r="R407" s="70"/>
      <c r="S407" s="70"/>
      <c r="T407" s="70"/>
      <c r="U407" s="70"/>
      <c r="V407" s="70"/>
      <c r="W407" s="70"/>
    </row>
    <row r="408" spans="1:23" x14ac:dyDescent="0.25">
      <c r="A408" t="s">
        <v>4</v>
      </c>
      <c r="B408" s="70">
        <v>0</v>
      </c>
      <c r="C408" s="70">
        <v>0</v>
      </c>
      <c r="D408" s="70">
        <v>0</v>
      </c>
      <c r="E408" s="70">
        <v>0</v>
      </c>
      <c r="F408" s="70">
        <v>0</v>
      </c>
      <c r="G408" s="70">
        <v>0</v>
      </c>
      <c r="H408" s="70">
        <v>0</v>
      </c>
      <c r="I408" s="70">
        <v>0</v>
      </c>
      <c r="J408" s="70">
        <v>0</v>
      </c>
      <c r="K408" s="70">
        <v>0</v>
      </c>
      <c r="N408" s="70"/>
      <c r="O408" s="70"/>
      <c r="P408" s="70"/>
      <c r="Q408" s="70"/>
      <c r="R408" s="70"/>
      <c r="S408" s="70"/>
      <c r="T408" s="70"/>
      <c r="U408" s="70"/>
      <c r="V408" s="70"/>
      <c r="W408" s="70"/>
    </row>
    <row r="409" spans="1:23" x14ac:dyDescent="0.25">
      <c r="A409" t="s">
        <v>48</v>
      </c>
      <c r="B409" s="70">
        <v>0</v>
      </c>
      <c r="C409" s="70">
        <v>0</v>
      </c>
      <c r="D409" s="70">
        <v>0</v>
      </c>
      <c r="E409" s="70">
        <v>0</v>
      </c>
      <c r="F409" s="70">
        <v>2</v>
      </c>
      <c r="G409" s="70">
        <v>0</v>
      </c>
      <c r="H409" s="70">
        <v>0</v>
      </c>
      <c r="I409" s="70">
        <v>0</v>
      </c>
      <c r="J409" s="70">
        <v>0</v>
      </c>
      <c r="K409" s="70">
        <v>2</v>
      </c>
      <c r="N409" s="70"/>
      <c r="O409" s="70"/>
      <c r="P409" s="70"/>
      <c r="Q409" s="70"/>
      <c r="R409" s="70"/>
      <c r="S409" s="70"/>
      <c r="T409" s="70"/>
      <c r="U409" s="70"/>
      <c r="V409" s="70"/>
      <c r="W409" s="70"/>
    </row>
    <row r="410" spans="1:23" x14ac:dyDescent="0.25">
      <c r="A410" t="s">
        <v>6</v>
      </c>
      <c r="B410" s="70">
        <v>0</v>
      </c>
      <c r="C410" s="70">
        <v>0</v>
      </c>
      <c r="D410" s="70">
        <v>0</v>
      </c>
      <c r="E410" s="70">
        <v>0</v>
      </c>
      <c r="F410" s="70">
        <v>0</v>
      </c>
      <c r="G410" s="70">
        <v>0</v>
      </c>
      <c r="H410" s="70">
        <v>0</v>
      </c>
      <c r="I410" s="70">
        <v>0</v>
      </c>
      <c r="J410" s="70">
        <v>0</v>
      </c>
      <c r="K410" s="70">
        <v>0</v>
      </c>
      <c r="N410" s="70"/>
      <c r="O410" s="70"/>
      <c r="P410" s="70"/>
      <c r="Q410" s="70"/>
      <c r="R410" s="70"/>
      <c r="S410" s="70"/>
      <c r="T410" s="70"/>
      <c r="U410" s="70"/>
      <c r="V410" s="70"/>
      <c r="W410" s="70"/>
    </row>
    <row r="411" spans="1:23" x14ac:dyDescent="0.25">
      <c r="A411" t="s">
        <v>7</v>
      </c>
      <c r="B411" s="70">
        <v>0</v>
      </c>
      <c r="C411" s="70">
        <v>0</v>
      </c>
      <c r="D411" s="70">
        <v>0</v>
      </c>
      <c r="E411" s="70">
        <v>5</v>
      </c>
      <c r="F411" s="70">
        <v>19</v>
      </c>
      <c r="G411" s="70">
        <v>0</v>
      </c>
      <c r="H411" s="70">
        <v>3</v>
      </c>
      <c r="I411" s="70">
        <v>0</v>
      </c>
      <c r="J411" s="70">
        <v>0</v>
      </c>
      <c r="K411" s="70">
        <v>27</v>
      </c>
      <c r="N411" s="70"/>
      <c r="O411" s="70"/>
      <c r="P411" s="70"/>
      <c r="Q411" s="70"/>
      <c r="R411" s="70"/>
      <c r="S411" s="70"/>
      <c r="T411" s="70"/>
      <c r="U411" s="70"/>
      <c r="V411" s="70"/>
      <c r="W411" s="70"/>
    </row>
    <row r="412" spans="1:23" x14ac:dyDescent="0.25">
      <c r="A412" t="s">
        <v>81</v>
      </c>
      <c r="B412" s="70">
        <v>0</v>
      </c>
      <c r="C412" s="70">
        <v>0</v>
      </c>
      <c r="D412" s="70">
        <v>0</v>
      </c>
      <c r="E412" s="70">
        <v>0</v>
      </c>
      <c r="F412" s="70">
        <v>0</v>
      </c>
      <c r="G412" s="70">
        <v>0</v>
      </c>
      <c r="H412" s="70">
        <v>0</v>
      </c>
      <c r="I412" s="70">
        <v>0</v>
      </c>
      <c r="J412" s="70">
        <v>0</v>
      </c>
      <c r="K412" s="70">
        <v>0</v>
      </c>
      <c r="N412" s="70"/>
      <c r="O412" s="70"/>
      <c r="P412" s="70"/>
      <c r="Q412" s="70"/>
      <c r="R412" s="70"/>
      <c r="S412" s="70"/>
      <c r="T412" s="70"/>
      <c r="U412" s="70"/>
      <c r="V412" s="70"/>
      <c r="W412" s="70"/>
    </row>
    <row r="413" spans="1:23" x14ac:dyDescent="0.25">
      <c r="A413" t="s">
        <v>50</v>
      </c>
      <c r="B413" s="70">
        <v>0</v>
      </c>
      <c r="C413" s="70">
        <v>0</v>
      </c>
      <c r="D413" s="70">
        <v>0</v>
      </c>
      <c r="E413" s="70">
        <v>0</v>
      </c>
      <c r="F413" s="70">
        <v>0</v>
      </c>
      <c r="G413" s="70">
        <v>0</v>
      </c>
      <c r="H413" s="70">
        <v>0</v>
      </c>
      <c r="I413" s="70">
        <v>0</v>
      </c>
      <c r="J413" s="70">
        <v>0</v>
      </c>
      <c r="K413" s="70">
        <v>0</v>
      </c>
      <c r="N413" s="70"/>
      <c r="O413" s="70"/>
      <c r="P413" s="70"/>
      <c r="Q413" s="70"/>
      <c r="R413" s="70"/>
      <c r="S413" s="70"/>
      <c r="T413" s="70"/>
      <c r="U413" s="70"/>
      <c r="V413" s="70"/>
      <c r="W413" s="70"/>
    </row>
    <row r="414" spans="1:23" x14ac:dyDescent="0.25">
      <c r="A414" t="s">
        <v>51</v>
      </c>
      <c r="B414" s="70">
        <v>0</v>
      </c>
      <c r="C414" s="70">
        <v>0</v>
      </c>
      <c r="D414" s="70">
        <v>0</v>
      </c>
      <c r="E414" s="70">
        <v>0</v>
      </c>
      <c r="F414" s="70">
        <v>0</v>
      </c>
      <c r="G414" s="70">
        <v>0</v>
      </c>
      <c r="H414" s="70">
        <v>0</v>
      </c>
      <c r="I414" s="70">
        <v>1</v>
      </c>
      <c r="J414" s="70">
        <v>0</v>
      </c>
      <c r="K414" s="70">
        <v>1</v>
      </c>
      <c r="N414" s="70"/>
      <c r="O414" s="70"/>
      <c r="P414" s="70"/>
      <c r="Q414" s="70"/>
      <c r="R414" s="70"/>
      <c r="S414" s="70"/>
      <c r="T414" s="70"/>
      <c r="U414" s="70"/>
      <c r="V414" s="70"/>
      <c r="W414" s="70"/>
    </row>
    <row r="415" spans="1:23" x14ac:dyDescent="0.25">
      <c r="A415" t="s">
        <v>42</v>
      </c>
      <c r="B415" s="70">
        <v>0</v>
      </c>
      <c r="C415" s="70">
        <v>0</v>
      </c>
      <c r="D415" s="70">
        <v>0</v>
      </c>
      <c r="E415" s="70">
        <v>0</v>
      </c>
      <c r="F415" s="70">
        <v>1</v>
      </c>
      <c r="G415" s="70">
        <v>3</v>
      </c>
      <c r="H415" s="70">
        <v>0</v>
      </c>
      <c r="I415" s="70">
        <v>0</v>
      </c>
      <c r="J415" s="70">
        <v>0</v>
      </c>
      <c r="K415" s="70">
        <v>4</v>
      </c>
      <c r="N415" s="70"/>
      <c r="O415" s="70"/>
      <c r="P415" s="70"/>
      <c r="Q415" s="70"/>
      <c r="R415" s="70"/>
      <c r="S415" s="70"/>
      <c r="T415" s="70"/>
      <c r="U415" s="70"/>
      <c r="V415" s="70"/>
      <c r="W415" s="70"/>
    </row>
    <row r="416" spans="1:23" x14ac:dyDescent="0.25">
      <c r="A416" t="s">
        <v>8</v>
      </c>
      <c r="B416" s="70">
        <v>0</v>
      </c>
      <c r="C416" s="70">
        <v>0</v>
      </c>
      <c r="D416" s="70">
        <v>0</v>
      </c>
      <c r="E416" s="70">
        <v>0</v>
      </c>
      <c r="F416" s="70">
        <v>0</v>
      </c>
      <c r="G416" s="70">
        <v>1</v>
      </c>
      <c r="H416" s="70">
        <v>18</v>
      </c>
      <c r="I416" s="70">
        <v>9</v>
      </c>
      <c r="J416" s="70">
        <v>0</v>
      </c>
      <c r="K416" s="70">
        <v>28</v>
      </c>
      <c r="N416" s="70"/>
      <c r="O416" s="70"/>
      <c r="P416" s="70"/>
      <c r="Q416" s="70"/>
      <c r="R416" s="70"/>
      <c r="S416" s="70"/>
      <c r="T416" s="70"/>
      <c r="U416" s="70"/>
      <c r="V416" s="70"/>
      <c r="W416" s="70"/>
    </row>
    <row r="417" spans="1:23" x14ac:dyDescent="0.25">
      <c r="A417" t="s">
        <v>9</v>
      </c>
      <c r="B417" s="70">
        <v>0</v>
      </c>
      <c r="C417" s="70">
        <v>0</v>
      </c>
      <c r="D417" s="70">
        <v>0</v>
      </c>
      <c r="E417" s="70">
        <v>36</v>
      </c>
      <c r="F417" s="70">
        <v>41</v>
      </c>
      <c r="G417" s="70">
        <v>364</v>
      </c>
      <c r="H417" s="70">
        <v>303</v>
      </c>
      <c r="I417" s="70">
        <v>106</v>
      </c>
      <c r="J417" s="70">
        <v>0</v>
      </c>
      <c r="K417" s="70">
        <v>850</v>
      </c>
      <c r="N417" s="70"/>
      <c r="O417" s="70"/>
      <c r="P417" s="70"/>
      <c r="Q417" s="70"/>
      <c r="R417" s="70"/>
      <c r="S417" s="70"/>
      <c r="T417" s="70"/>
      <c r="U417" s="70"/>
      <c r="V417" s="70"/>
      <c r="W417" s="70"/>
    </row>
    <row r="418" spans="1:23" x14ac:dyDescent="0.25">
      <c r="A418" t="s">
        <v>44</v>
      </c>
      <c r="B418" s="70">
        <v>0</v>
      </c>
      <c r="C418" s="70">
        <v>0</v>
      </c>
      <c r="D418" s="70">
        <v>2</v>
      </c>
      <c r="E418" s="70">
        <v>0</v>
      </c>
      <c r="F418" s="70">
        <v>0</v>
      </c>
      <c r="G418" s="70">
        <v>1</v>
      </c>
      <c r="H418" s="70">
        <v>0</v>
      </c>
      <c r="I418" s="70">
        <v>0</v>
      </c>
      <c r="J418" s="70">
        <v>2</v>
      </c>
      <c r="K418" s="70">
        <v>5</v>
      </c>
      <c r="N418" s="70"/>
      <c r="O418" s="70"/>
      <c r="P418" s="70"/>
      <c r="Q418" s="70"/>
      <c r="R418" s="70"/>
      <c r="S418" s="70"/>
      <c r="T418" s="70"/>
      <c r="U418" s="70"/>
      <c r="V418" s="70"/>
      <c r="W418" s="70"/>
    </row>
    <row r="419" spans="1:23" x14ac:dyDescent="0.25">
      <c r="A419" t="s">
        <v>10</v>
      </c>
      <c r="B419" s="70">
        <v>0</v>
      </c>
      <c r="C419" s="70">
        <v>0</v>
      </c>
      <c r="D419" s="70">
        <v>0</v>
      </c>
      <c r="E419" s="70">
        <v>0</v>
      </c>
      <c r="F419" s="70">
        <v>1</v>
      </c>
      <c r="G419" s="70">
        <v>15</v>
      </c>
      <c r="H419" s="70">
        <v>2</v>
      </c>
      <c r="I419" s="70">
        <v>4</v>
      </c>
      <c r="J419" s="70">
        <v>0</v>
      </c>
      <c r="K419" s="70">
        <v>22</v>
      </c>
      <c r="N419" s="70"/>
      <c r="O419" s="70"/>
      <c r="P419" s="70"/>
      <c r="Q419" s="70"/>
      <c r="R419" s="70"/>
      <c r="S419" s="70"/>
      <c r="T419" s="70"/>
      <c r="U419" s="70"/>
      <c r="V419" s="70"/>
      <c r="W419" s="70"/>
    </row>
    <row r="420" spans="1:23" x14ac:dyDescent="0.25">
      <c r="A420" t="s">
        <v>11</v>
      </c>
      <c r="B420" s="70">
        <v>0</v>
      </c>
      <c r="C420" s="70">
        <v>0</v>
      </c>
      <c r="D420" s="70">
        <v>0</v>
      </c>
      <c r="E420" s="70">
        <v>0</v>
      </c>
      <c r="F420" s="70">
        <v>343</v>
      </c>
      <c r="G420" s="70">
        <v>1626</v>
      </c>
      <c r="H420" s="70">
        <v>631</v>
      </c>
      <c r="I420" s="70">
        <v>320</v>
      </c>
      <c r="J420" s="70">
        <v>21</v>
      </c>
      <c r="K420" s="70">
        <v>2941</v>
      </c>
      <c r="N420" s="70"/>
      <c r="O420" s="70"/>
      <c r="P420" s="70"/>
      <c r="Q420" s="70"/>
      <c r="R420" s="70"/>
      <c r="S420" s="70"/>
      <c r="T420" s="70"/>
      <c r="U420" s="70"/>
      <c r="V420" s="70"/>
      <c r="W420" s="70"/>
    </row>
    <row r="421" spans="1:23" x14ac:dyDescent="0.25">
      <c r="A421" t="s">
        <v>12</v>
      </c>
      <c r="B421" s="70">
        <v>0</v>
      </c>
      <c r="C421" s="70">
        <v>0</v>
      </c>
      <c r="D421" s="70">
        <v>0</v>
      </c>
      <c r="E421" s="70">
        <v>0</v>
      </c>
      <c r="F421" s="70">
        <v>24</v>
      </c>
      <c r="G421" s="70">
        <v>18</v>
      </c>
      <c r="H421" s="70">
        <v>15</v>
      </c>
      <c r="I421" s="70">
        <v>8</v>
      </c>
      <c r="J421" s="70">
        <v>1</v>
      </c>
      <c r="K421" s="70">
        <v>66</v>
      </c>
      <c r="N421" s="70"/>
      <c r="O421" s="70"/>
      <c r="P421" s="70"/>
      <c r="Q421" s="70"/>
      <c r="R421" s="70"/>
      <c r="S421" s="70"/>
      <c r="T421" s="70"/>
      <c r="U421" s="70"/>
      <c r="V421" s="70"/>
      <c r="W421" s="70"/>
    </row>
    <row r="422" spans="1:23" x14ac:dyDescent="0.25">
      <c r="A422" t="s">
        <v>32</v>
      </c>
      <c r="B422" s="70">
        <v>0</v>
      </c>
      <c r="C422" s="70">
        <v>0</v>
      </c>
      <c r="D422" s="70">
        <v>0</v>
      </c>
      <c r="E422" s="70">
        <v>0</v>
      </c>
      <c r="F422" s="70">
        <v>0</v>
      </c>
      <c r="G422" s="70">
        <v>0</v>
      </c>
      <c r="H422" s="70">
        <v>0</v>
      </c>
      <c r="I422" s="70">
        <v>0</v>
      </c>
      <c r="J422" s="70">
        <v>0</v>
      </c>
      <c r="K422" s="70">
        <v>0</v>
      </c>
      <c r="N422" s="70"/>
      <c r="O422" s="70"/>
      <c r="P422" s="70"/>
      <c r="Q422" s="70"/>
      <c r="R422" s="70"/>
      <c r="S422" s="70"/>
      <c r="T422" s="70"/>
      <c r="U422" s="70"/>
      <c r="V422" s="70"/>
      <c r="W422" s="70"/>
    </row>
    <row r="423" spans="1:23" x14ac:dyDescent="0.25">
      <c r="A423" t="s">
        <v>18</v>
      </c>
      <c r="B423" s="70">
        <v>0</v>
      </c>
      <c r="C423" s="70">
        <v>0</v>
      </c>
      <c r="D423" s="70">
        <v>0</v>
      </c>
      <c r="E423" s="70">
        <v>0</v>
      </c>
      <c r="F423" s="70">
        <v>70</v>
      </c>
      <c r="G423" s="70">
        <v>410</v>
      </c>
      <c r="H423" s="70">
        <v>334</v>
      </c>
      <c r="I423" s="70">
        <v>106</v>
      </c>
      <c r="J423" s="70">
        <v>2</v>
      </c>
      <c r="K423" s="70">
        <v>922</v>
      </c>
      <c r="N423" s="70"/>
      <c r="O423" s="70"/>
      <c r="P423" s="70"/>
      <c r="Q423" s="70"/>
      <c r="R423" s="70"/>
      <c r="S423" s="70"/>
      <c r="T423" s="70"/>
      <c r="U423" s="70"/>
      <c r="V423" s="70"/>
      <c r="W423" s="70"/>
    </row>
    <row r="424" spans="1:23" x14ac:dyDescent="0.25">
      <c r="A424" t="s">
        <v>46</v>
      </c>
      <c r="B424" s="70">
        <v>0</v>
      </c>
      <c r="C424" s="70">
        <v>0</v>
      </c>
      <c r="D424" s="70">
        <v>0</v>
      </c>
      <c r="E424" s="70">
        <v>0</v>
      </c>
      <c r="F424" s="70">
        <v>0</v>
      </c>
      <c r="G424" s="70">
        <v>0</v>
      </c>
      <c r="H424" s="70">
        <v>0</v>
      </c>
      <c r="I424" s="70">
        <v>1</v>
      </c>
      <c r="J424" s="70">
        <v>0</v>
      </c>
      <c r="K424" s="70">
        <v>1</v>
      </c>
      <c r="N424" s="70"/>
      <c r="O424" s="70"/>
      <c r="P424" s="70"/>
      <c r="Q424" s="70"/>
      <c r="R424" s="70"/>
      <c r="S424" s="70"/>
      <c r="T424" s="70"/>
      <c r="U424" s="70"/>
      <c r="V424" s="70"/>
      <c r="W424" s="70"/>
    </row>
    <row r="425" spans="1:23" x14ac:dyDescent="0.25">
      <c r="A425" t="s">
        <v>13</v>
      </c>
      <c r="B425" s="70">
        <v>0</v>
      </c>
      <c r="C425" s="70">
        <v>0</v>
      </c>
      <c r="D425" s="70">
        <v>0</v>
      </c>
      <c r="E425" s="70">
        <v>0</v>
      </c>
      <c r="F425" s="70">
        <v>0</v>
      </c>
      <c r="G425" s="70">
        <v>0</v>
      </c>
      <c r="H425" s="70">
        <v>0</v>
      </c>
      <c r="I425" s="70">
        <v>40</v>
      </c>
      <c r="J425" s="70">
        <v>0</v>
      </c>
      <c r="K425" s="70">
        <v>40</v>
      </c>
      <c r="N425" s="70"/>
      <c r="O425" s="70"/>
      <c r="P425" s="70"/>
      <c r="Q425" s="70"/>
      <c r="R425" s="70"/>
      <c r="S425" s="70"/>
      <c r="T425" s="70"/>
      <c r="U425" s="70"/>
      <c r="V425" s="70"/>
      <c r="W425" s="70"/>
    </row>
    <row r="426" spans="1:23" x14ac:dyDescent="0.25">
      <c r="A426" t="s">
        <v>14</v>
      </c>
      <c r="B426" s="70">
        <v>0</v>
      </c>
      <c r="C426" s="70">
        <v>0</v>
      </c>
      <c r="D426" s="70">
        <v>0</v>
      </c>
      <c r="E426" s="70">
        <v>0</v>
      </c>
      <c r="F426" s="70">
        <v>206</v>
      </c>
      <c r="G426" s="70">
        <v>256</v>
      </c>
      <c r="H426" s="70">
        <v>89</v>
      </c>
      <c r="I426" s="70">
        <v>28</v>
      </c>
      <c r="J426" s="70">
        <v>0</v>
      </c>
      <c r="K426" s="70">
        <v>579</v>
      </c>
      <c r="N426" s="70"/>
      <c r="O426" s="70"/>
      <c r="P426" s="70"/>
      <c r="Q426" s="70"/>
      <c r="R426" s="70"/>
      <c r="S426" s="70"/>
      <c r="T426" s="70"/>
      <c r="U426" s="70"/>
      <c r="V426" s="70"/>
      <c r="W426" s="70"/>
    </row>
    <row r="427" spans="1:23" x14ac:dyDescent="0.25">
      <c r="A427" t="s">
        <v>40</v>
      </c>
      <c r="B427" s="70">
        <v>1</v>
      </c>
      <c r="C427" s="70">
        <v>0</v>
      </c>
      <c r="D427" s="70">
        <v>1</v>
      </c>
      <c r="E427" s="70">
        <v>0</v>
      </c>
      <c r="F427" s="70">
        <v>0</v>
      </c>
      <c r="G427" s="70">
        <v>0</v>
      </c>
      <c r="H427" s="70">
        <v>0</v>
      </c>
      <c r="I427" s="70">
        <v>1</v>
      </c>
      <c r="J427" s="70">
        <v>0</v>
      </c>
      <c r="K427" s="70">
        <v>3</v>
      </c>
      <c r="N427" s="70"/>
      <c r="O427" s="70"/>
      <c r="P427" s="70"/>
      <c r="Q427" s="70"/>
      <c r="R427" s="70"/>
      <c r="S427" s="70"/>
      <c r="T427" s="70"/>
      <c r="U427" s="70"/>
      <c r="V427" s="70"/>
      <c r="W427" s="70"/>
    </row>
    <row r="428" spans="1:23" x14ac:dyDescent="0.25">
      <c r="A428" t="s">
        <v>52</v>
      </c>
      <c r="B428" s="70">
        <v>0</v>
      </c>
      <c r="C428" s="70">
        <v>0</v>
      </c>
      <c r="D428" s="70">
        <v>0</v>
      </c>
      <c r="E428" s="70">
        <v>0</v>
      </c>
      <c r="F428" s="70">
        <v>0</v>
      </c>
      <c r="G428" s="70">
        <v>0</v>
      </c>
      <c r="H428" s="70">
        <v>0</v>
      </c>
      <c r="I428" s="70">
        <v>0</v>
      </c>
      <c r="J428" s="70">
        <v>0</v>
      </c>
      <c r="K428" s="70">
        <v>0</v>
      </c>
      <c r="N428" s="70"/>
      <c r="O428" s="70"/>
      <c r="P428" s="70"/>
      <c r="Q428" s="70"/>
      <c r="R428" s="70"/>
      <c r="S428" s="70"/>
      <c r="T428" s="70"/>
      <c r="U428" s="70"/>
      <c r="V428" s="70"/>
      <c r="W428" s="70"/>
    </row>
    <row r="429" spans="1:23" x14ac:dyDescent="0.25">
      <c r="A429" t="s">
        <v>53</v>
      </c>
      <c r="B429" s="70">
        <v>0</v>
      </c>
      <c r="C429" s="70">
        <v>0</v>
      </c>
      <c r="D429" s="70">
        <v>0</v>
      </c>
      <c r="E429" s="70">
        <v>0</v>
      </c>
      <c r="F429" s="70">
        <v>0</v>
      </c>
      <c r="G429" s="70">
        <v>0</v>
      </c>
      <c r="H429" s="70">
        <v>0</v>
      </c>
      <c r="I429" s="70">
        <v>0</v>
      </c>
      <c r="J429" s="70">
        <v>0</v>
      </c>
      <c r="K429" s="70">
        <v>0</v>
      </c>
      <c r="N429" s="70"/>
      <c r="O429" s="70"/>
      <c r="P429" s="70"/>
      <c r="Q429" s="70"/>
      <c r="R429" s="70"/>
      <c r="S429" s="70"/>
      <c r="T429" s="70"/>
      <c r="U429" s="70"/>
      <c r="V429" s="70"/>
      <c r="W429" s="70"/>
    </row>
    <row r="430" spans="1:23" x14ac:dyDescent="0.25">
      <c r="A430" t="s">
        <v>15</v>
      </c>
      <c r="B430" s="70">
        <v>0</v>
      </c>
      <c r="C430" s="70">
        <v>0</v>
      </c>
      <c r="D430" s="70">
        <v>0</v>
      </c>
      <c r="E430" s="70">
        <v>0</v>
      </c>
      <c r="F430" s="70">
        <v>0</v>
      </c>
      <c r="G430" s="70">
        <v>0</v>
      </c>
      <c r="H430" s="70">
        <v>0</v>
      </c>
      <c r="I430" s="70">
        <v>0</v>
      </c>
      <c r="J430" s="70">
        <v>2</v>
      </c>
      <c r="K430" s="70">
        <v>2</v>
      </c>
      <c r="N430" s="70"/>
      <c r="O430" s="70"/>
      <c r="P430" s="70"/>
      <c r="Q430" s="70"/>
      <c r="R430" s="70"/>
      <c r="S430" s="70"/>
      <c r="T430" s="70"/>
      <c r="U430" s="70"/>
      <c r="V430" s="70"/>
      <c r="W430" s="70"/>
    </row>
    <row r="431" spans="1:23" x14ac:dyDescent="0.25">
      <c r="A431" t="s">
        <v>54</v>
      </c>
      <c r="B431" s="70">
        <v>0</v>
      </c>
      <c r="C431" s="70">
        <v>0</v>
      </c>
      <c r="D431" s="70">
        <v>0</v>
      </c>
      <c r="E431" s="70">
        <v>0</v>
      </c>
      <c r="F431" s="70">
        <v>0</v>
      </c>
      <c r="G431" s="70">
        <v>0</v>
      </c>
      <c r="H431" s="70">
        <v>0</v>
      </c>
      <c r="I431" s="70">
        <v>0</v>
      </c>
      <c r="J431" s="70">
        <v>3</v>
      </c>
      <c r="K431" s="70">
        <v>3</v>
      </c>
      <c r="N431" s="70"/>
      <c r="O431" s="70"/>
      <c r="P431" s="70"/>
      <c r="Q431" s="70"/>
      <c r="R431" s="70"/>
      <c r="S431" s="70"/>
      <c r="T431" s="70"/>
      <c r="U431" s="70"/>
      <c r="V431" s="70"/>
      <c r="W431" s="70"/>
    </row>
    <row r="432" spans="1:23" x14ac:dyDescent="0.25">
      <c r="A432" t="s">
        <v>47</v>
      </c>
      <c r="B432" s="70">
        <v>0</v>
      </c>
      <c r="C432" s="70">
        <v>0</v>
      </c>
      <c r="D432" s="70">
        <v>0</v>
      </c>
      <c r="E432" s="70">
        <v>0</v>
      </c>
      <c r="F432" s="70">
        <v>33</v>
      </c>
      <c r="G432" s="70">
        <v>53</v>
      </c>
      <c r="H432" s="70">
        <v>68</v>
      </c>
      <c r="I432" s="70">
        <v>22</v>
      </c>
      <c r="J432" s="70">
        <v>0</v>
      </c>
      <c r="K432" s="70">
        <v>176</v>
      </c>
      <c r="N432" s="70"/>
      <c r="O432" s="70"/>
      <c r="P432" s="70"/>
      <c r="Q432" s="70"/>
      <c r="R432" s="70"/>
      <c r="S432" s="70"/>
      <c r="T432" s="70"/>
      <c r="U432" s="70"/>
      <c r="V432" s="70"/>
      <c r="W432" s="70"/>
    </row>
    <row r="433" spans="1:23" x14ac:dyDescent="0.25">
      <c r="A433" t="s">
        <v>16</v>
      </c>
      <c r="B433" s="70">
        <v>0</v>
      </c>
      <c r="C433" s="70">
        <v>0</v>
      </c>
      <c r="D433" s="70">
        <v>1</v>
      </c>
      <c r="E433" s="70">
        <v>0</v>
      </c>
      <c r="F433" s="70">
        <v>0</v>
      </c>
      <c r="G433" s="70">
        <v>0</v>
      </c>
      <c r="H433" s="70">
        <v>1</v>
      </c>
      <c r="I433" s="70">
        <v>1</v>
      </c>
      <c r="J433" s="70">
        <v>0</v>
      </c>
      <c r="K433" s="70">
        <v>3</v>
      </c>
      <c r="N433" s="70"/>
      <c r="O433" s="70"/>
      <c r="P433" s="70"/>
      <c r="Q433" s="70"/>
      <c r="R433" s="70"/>
      <c r="S433" s="70"/>
      <c r="T433" s="70"/>
      <c r="U433" s="70"/>
      <c r="V433" s="70"/>
      <c r="W433" s="70"/>
    </row>
    <row r="434" spans="1:23" x14ac:dyDescent="0.25">
      <c r="A434" t="s">
        <v>55</v>
      </c>
      <c r="B434" s="70">
        <v>0</v>
      </c>
      <c r="C434" s="70">
        <v>0</v>
      </c>
      <c r="D434" s="70">
        <v>0</v>
      </c>
      <c r="E434" s="70">
        <v>0</v>
      </c>
      <c r="F434" s="70">
        <v>0</v>
      </c>
      <c r="G434" s="70">
        <v>0</v>
      </c>
      <c r="H434" s="70">
        <v>0</v>
      </c>
      <c r="I434" s="70">
        <v>0</v>
      </c>
      <c r="J434" s="70">
        <v>0</v>
      </c>
      <c r="K434" s="70">
        <v>0</v>
      </c>
      <c r="N434" s="70"/>
      <c r="O434" s="70"/>
      <c r="P434" s="70"/>
      <c r="Q434" s="70"/>
      <c r="R434" s="70"/>
      <c r="S434" s="70"/>
      <c r="T434" s="70"/>
      <c r="U434" s="70"/>
      <c r="V434" s="70"/>
      <c r="W434" s="70"/>
    </row>
    <row r="435" spans="1:23" x14ac:dyDescent="0.25">
      <c r="A435" t="s">
        <v>17</v>
      </c>
      <c r="B435" s="70">
        <v>0</v>
      </c>
      <c r="C435" s="70">
        <v>0</v>
      </c>
      <c r="D435" s="70">
        <v>0</v>
      </c>
      <c r="E435" s="70">
        <v>0</v>
      </c>
      <c r="F435" s="70">
        <v>0</v>
      </c>
      <c r="G435" s="70">
        <v>1000</v>
      </c>
      <c r="H435" s="70">
        <v>0</v>
      </c>
      <c r="I435" s="70">
        <v>512</v>
      </c>
      <c r="J435" s="70">
        <v>1001</v>
      </c>
      <c r="K435" s="70">
        <v>2513</v>
      </c>
      <c r="N435" s="70"/>
      <c r="O435" s="70"/>
      <c r="P435" s="70"/>
      <c r="Q435" s="70"/>
      <c r="R435" s="70"/>
      <c r="S435" s="70"/>
      <c r="T435" s="70"/>
      <c r="U435" s="70"/>
      <c r="V435" s="70"/>
      <c r="W435" s="70"/>
    </row>
    <row r="436" spans="1:23" x14ac:dyDescent="0.25">
      <c r="A436" t="s">
        <v>24</v>
      </c>
      <c r="B436" s="70">
        <v>2</v>
      </c>
      <c r="C436" s="70">
        <v>40</v>
      </c>
      <c r="D436" s="70">
        <v>89</v>
      </c>
      <c r="E436" s="70">
        <v>65</v>
      </c>
      <c r="F436" s="70">
        <v>769</v>
      </c>
      <c r="G436" s="70">
        <v>3809</v>
      </c>
      <c r="H436" s="70">
        <v>1521</v>
      </c>
      <c r="I436" s="70">
        <v>1251</v>
      </c>
      <c r="J436" s="70">
        <v>1077</v>
      </c>
      <c r="K436" s="70">
        <v>8623</v>
      </c>
      <c r="N436" s="70"/>
      <c r="O436" s="70"/>
      <c r="P436" s="70"/>
      <c r="Q436" s="70"/>
      <c r="R436" s="70"/>
      <c r="S436" s="70"/>
      <c r="T436" s="70"/>
      <c r="U436" s="70"/>
      <c r="V436" s="70"/>
      <c r="W436" s="70"/>
    </row>
    <row r="437" spans="1:23" x14ac:dyDescent="0.25">
      <c r="B437" s="70"/>
      <c r="C437" s="70"/>
      <c r="D437" s="70"/>
      <c r="E437" s="70"/>
      <c r="F437" s="70"/>
      <c r="G437" s="70"/>
      <c r="H437" s="70"/>
      <c r="I437" s="70"/>
      <c r="J437" s="70"/>
      <c r="K437" s="70"/>
      <c r="N437" s="70"/>
      <c r="O437" s="70"/>
      <c r="P437" s="70"/>
      <c r="Q437" s="70"/>
      <c r="R437" s="70"/>
      <c r="S437" s="70"/>
      <c r="T437" s="70"/>
      <c r="U437" s="70"/>
      <c r="V437" s="70"/>
      <c r="W437" s="70"/>
    </row>
    <row r="438" spans="1:23" x14ac:dyDescent="0.25">
      <c r="B438" s="70"/>
      <c r="C438" s="70"/>
      <c r="D438" s="70"/>
      <c r="E438" s="70"/>
      <c r="F438" s="70"/>
      <c r="G438" s="70"/>
      <c r="H438" s="70"/>
      <c r="I438" s="70"/>
      <c r="J438" s="70"/>
      <c r="K438" s="70"/>
      <c r="N438" s="70"/>
      <c r="O438" s="70"/>
      <c r="P438" s="70"/>
      <c r="Q438" s="70"/>
      <c r="R438" s="70"/>
      <c r="S438" s="70"/>
      <c r="T438" s="70"/>
      <c r="U438" s="70"/>
      <c r="V438" s="70"/>
      <c r="W438" s="70"/>
    </row>
    <row r="439" spans="1:23" x14ac:dyDescent="0.25">
      <c r="A439" t="s">
        <v>197</v>
      </c>
      <c r="B439" s="70" t="s">
        <v>20</v>
      </c>
      <c r="C439" s="70"/>
      <c r="D439" s="70"/>
      <c r="E439" s="70"/>
      <c r="F439" s="70" t="s">
        <v>21</v>
      </c>
      <c r="G439" s="70"/>
      <c r="H439" s="70"/>
      <c r="I439" s="70"/>
      <c r="J439" s="70"/>
      <c r="K439" s="70"/>
      <c r="N439" s="70"/>
      <c r="O439" s="70"/>
      <c r="P439" s="70"/>
      <c r="Q439" s="70"/>
      <c r="R439" s="70"/>
      <c r="S439" s="70"/>
      <c r="T439" s="70"/>
      <c r="U439" s="70"/>
      <c r="V439" s="70"/>
      <c r="W439" s="70"/>
    </row>
    <row r="440" spans="1:23" x14ac:dyDescent="0.25">
      <c r="A440" t="s">
        <v>19</v>
      </c>
      <c r="B440" s="70">
        <v>11</v>
      </c>
      <c r="C440" s="70">
        <v>16</v>
      </c>
      <c r="D440" s="70">
        <v>21</v>
      </c>
      <c r="E440" s="70">
        <v>26</v>
      </c>
      <c r="F440" s="70">
        <v>1</v>
      </c>
      <c r="G440" s="70">
        <v>6</v>
      </c>
      <c r="H440" s="70">
        <v>11</v>
      </c>
      <c r="I440" s="70">
        <v>16</v>
      </c>
      <c r="J440" s="70">
        <v>21</v>
      </c>
      <c r="K440" s="70" t="s">
        <v>24</v>
      </c>
      <c r="N440" s="70"/>
      <c r="O440" s="70"/>
      <c r="P440" s="70"/>
      <c r="Q440" s="70"/>
      <c r="R440" s="70"/>
      <c r="S440" s="70"/>
      <c r="T440" s="70"/>
      <c r="U440" s="70"/>
      <c r="V440" s="70"/>
      <c r="W440" s="70"/>
    </row>
    <row r="441" spans="1:23" x14ac:dyDescent="0.25">
      <c r="A441" t="s">
        <v>1</v>
      </c>
      <c r="B441" s="70">
        <v>0</v>
      </c>
      <c r="C441" s="70">
        <v>0</v>
      </c>
      <c r="D441" s="70">
        <v>0</v>
      </c>
      <c r="E441" s="70">
        <v>10</v>
      </c>
      <c r="F441" s="70">
        <v>4</v>
      </c>
      <c r="G441" s="70">
        <v>76</v>
      </c>
      <c r="H441" s="70">
        <v>63</v>
      </c>
      <c r="I441" s="70">
        <v>27</v>
      </c>
      <c r="J441" s="70">
        <v>25</v>
      </c>
      <c r="K441" s="70">
        <v>205</v>
      </c>
      <c r="N441" s="70"/>
      <c r="O441" s="70"/>
      <c r="P441" s="70"/>
      <c r="Q441" s="70"/>
      <c r="R441" s="70"/>
      <c r="S441" s="70"/>
      <c r="T441" s="70"/>
      <c r="U441" s="70"/>
      <c r="V441" s="70"/>
      <c r="W441" s="70"/>
    </row>
    <row r="442" spans="1:23" x14ac:dyDescent="0.25">
      <c r="A442" t="s">
        <v>49</v>
      </c>
      <c r="B442" s="70">
        <v>0</v>
      </c>
      <c r="C442" s="70">
        <v>0</v>
      </c>
      <c r="D442" s="70">
        <v>0</v>
      </c>
      <c r="E442" s="70">
        <v>0</v>
      </c>
      <c r="F442" s="70">
        <v>0</v>
      </c>
      <c r="G442" s="70">
        <v>0</v>
      </c>
      <c r="H442" s="70">
        <v>0</v>
      </c>
      <c r="I442" s="70">
        <v>0</v>
      </c>
      <c r="J442" s="70">
        <v>0</v>
      </c>
      <c r="K442" s="70">
        <v>0</v>
      </c>
      <c r="N442" s="70"/>
      <c r="O442" s="70"/>
      <c r="P442" s="70"/>
      <c r="Q442" s="70"/>
      <c r="R442" s="70"/>
      <c r="S442" s="70"/>
      <c r="T442" s="70"/>
      <c r="U442" s="70"/>
      <c r="V442" s="70"/>
      <c r="W442" s="70"/>
    </row>
    <row r="443" spans="1:23" x14ac:dyDescent="0.25">
      <c r="A443" t="s">
        <v>45</v>
      </c>
      <c r="B443" s="70">
        <v>0</v>
      </c>
      <c r="C443" s="70">
        <v>0</v>
      </c>
      <c r="D443" s="70">
        <v>0</v>
      </c>
      <c r="E443" s="70">
        <v>0</v>
      </c>
      <c r="F443" s="70">
        <v>0</v>
      </c>
      <c r="G443" s="70">
        <v>0</v>
      </c>
      <c r="H443" s="70">
        <v>0</v>
      </c>
      <c r="I443" s="70">
        <v>0</v>
      </c>
      <c r="J443" s="70">
        <v>0</v>
      </c>
      <c r="K443" s="70">
        <v>0</v>
      </c>
      <c r="N443" s="70"/>
      <c r="O443" s="70"/>
      <c r="P443" s="70"/>
      <c r="Q443" s="70"/>
      <c r="R443" s="70"/>
      <c r="S443" s="70"/>
      <c r="T443" s="70"/>
      <c r="U443" s="70"/>
      <c r="V443" s="70"/>
      <c r="W443" s="70"/>
    </row>
    <row r="444" spans="1:23" x14ac:dyDescent="0.25">
      <c r="A444" t="s">
        <v>41</v>
      </c>
      <c r="B444" s="70">
        <v>0</v>
      </c>
      <c r="C444" s="70">
        <v>0</v>
      </c>
      <c r="D444" s="70">
        <v>0</v>
      </c>
      <c r="E444" s="70">
        <v>0</v>
      </c>
      <c r="F444" s="70">
        <v>10</v>
      </c>
      <c r="G444" s="70">
        <v>9</v>
      </c>
      <c r="H444" s="70">
        <v>23</v>
      </c>
      <c r="I444" s="70">
        <v>0</v>
      </c>
      <c r="J444" s="70">
        <v>0</v>
      </c>
      <c r="K444" s="70">
        <v>42</v>
      </c>
      <c r="N444" s="70"/>
      <c r="O444" s="70"/>
      <c r="P444" s="70"/>
      <c r="Q444" s="70"/>
      <c r="R444" s="70"/>
      <c r="S444" s="70"/>
      <c r="T444" s="70"/>
      <c r="U444" s="70"/>
      <c r="V444" s="70"/>
      <c r="W444" s="70"/>
    </row>
    <row r="445" spans="1:23" x14ac:dyDescent="0.25">
      <c r="A445" t="s">
        <v>2</v>
      </c>
      <c r="B445" s="70">
        <v>0</v>
      </c>
      <c r="C445" s="70">
        <v>0</v>
      </c>
      <c r="D445" s="70">
        <v>17</v>
      </c>
      <c r="E445" s="70">
        <v>7</v>
      </c>
      <c r="F445" s="70">
        <v>10</v>
      </c>
      <c r="G445" s="70">
        <v>48</v>
      </c>
      <c r="H445" s="70">
        <v>0</v>
      </c>
      <c r="I445" s="70">
        <v>0</v>
      </c>
      <c r="J445" s="70">
        <v>0</v>
      </c>
      <c r="K445" s="70">
        <v>82</v>
      </c>
      <c r="N445" s="70"/>
      <c r="O445" s="70"/>
      <c r="P445" s="70"/>
      <c r="Q445" s="70"/>
      <c r="R445" s="70"/>
      <c r="S445" s="70"/>
      <c r="T445" s="70"/>
      <c r="U445" s="70"/>
      <c r="V445" s="70"/>
      <c r="W445" s="70"/>
    </row>
    <row r="446" spans="1:23" x14ac:dyDescent="0.25">
      <c r="A446" t="s">
        <v>43</v>
      </c>
      <c r="B446" s="70">
        <v>0</v>
      </c>
      <c r="C446" s="70">
        <v>2</v>
      </c>
      <c r="D446" s="70">
        <v>0</v>
      </c>
      <c r="E446" s="70">
        <v>0</v>
      </c>
      <c r="F446" s="70">
        <v>0</v>
      </c>
      <c r="G446" s="70">
        <v>5</v>
      </c>
      <c r="H446" s="70">
        <v>0</v>
      </c>
      <c r="I446" s="70">
        <v>0</v>
      </c>
      <c r="J446" s="70">
        <v>0</v>
      </c>
      <c r="K446" s="70">
        <v>7</v>
      </c>
      <c r="N446" s="70"/>
      <c r="O446" s="70"/>
      <c r="P446" s="70"/>
      <c r="Q446" s="70"/>
      <c r="R446" s="70"/>
      <c r="S446" s="70"/>
      <c r="T446" s="70"/>
      <c r="U446" s="70"/>
      <c r="V446" s="70"/>
      <c r="W446" s="70"/>
    </row>
    <row r="447" spans="1:23" x14ac:dyDescent="0.25">
      <c r="A447" t="s">
        <v>3</v>
      </c>
      <c r="B447" s="70">
        <v>0</v>
      </c>
      <c r="C447" s="70">
        <v>1</v>
      </c>
      <c r="D447" s="70">
        <v>8</v>
      </c>
      <c r="E447" s="70">
        <v>25</v>
      </c>
      <c r="F447" s="70">
        <v>19</v>
      </c>
      <c r="G447" s="70">
        <v>4</v>
      </c>
      <c r="H447" s="70">
        <v>3</v>
      </c>
      <c r="I447" s="70">
        <v>0</v>
      </c>
      <c r="J447" s="70">
        <v>4</v>
      </c>
      <c r="K447" s="70">
        <v>64</v>
      </c>
      <c r="N447" s="70"/>
      <c r="O447" s="70"/>
      <c r="P447" s="70"/>
      <c r="Q447" s="70"/>
      <c r="R447" s="70"/>
      <c r="S447" s="70"/>
      <c r="T447" s="70"/>
      <c r="U447" s="70"/>
      <c r="V447" s="70"/>
      <c r="W447" s="70"/>
    </row>
    <row r="448" spans="1:23" x14ac:dyDescent="0.25">
      <c r="A448" t="s">
        <v>4</v>
      </c>
      <c r="B448" s="70">
        <v>0</v>
      </c>
      <c r="C448" s="70">
        <v>0</v>
      </c>
      <c r="D448" s="70">
        <v>0</v>
      </c>
      <c r="E448" s="70">
        <v>0</v>
      </c>
      <c r="F448" s="70">
        <v>0</v>
      </c>
      <c r="G448" s="70">
        <v>0</v>
      </c>
      <c r="H448" s="70">
        <v>2</v>
      </c>
      <c r="I448" s="70">
        <v>0</v>
      </c>
      <c r="J448" s="70">
        <v>0</v>
      </c>
      <c r="K448" s="70">
        <v>2</v>
      </c>
      <c r="N448" s="70"/>
      <c r="O448" s="70"/>
      <c r="P448" s="70"/>
      <c r="Q448" s="70"/>
      <c r="R448" s="70"/>
      <c r="S448" s="70"/>
      <c r="T448" s="70"/>
      <c r="U448" s="70"/>
      <c r="V448" s="70"/>
      <c r="W448" s="70"/>
    </row>
    <row r="449" spans="1:23" x14ac:dyDescent="0.25">
      <c r="A449" t="s">
        <v>48</v>
      </c>
      <c r="B449" s="70">
        <v>0</v>
      </c>
      <c r="C449" s="70">
        <v>0</v>
      </c>
      <c r="D449" s="70">
        <v>2</v>
      </c>
      <c r="E449" s="70">
        <v>0</v>
      </c>
      <c r="F449" s="70">
        <v>0</v>
      </c>
      <c r="G449" s="70">
        <v>2</v>
      </c>
      <c r="H449" s="70">
        <v>0</v>
      </c>
      <c r="I449" s="70">
        <v>0</v>
      </c>
      <c r="J449" s="70">
        <v>0</v>
      </c>
      <c r="K449" s="70">
        <v>4</v>
      </c>
      <c r="N449" s="70"/>
      <c r="O449" s="70"/>
      <c r="P449" s="70"/>
      <c r="Q449" s="70"/>
      <c r="R449" s="70"/>
      <c r="S449" s="70"/>
      <c r="T449" s="70"/>
      <c r="U449" s="70"/>
      <c r="V449" s="70"/>
      <c r="W449" s="70"/>
    </row>
    <row r="450" spans="1:23" x14ac:dyDescent="0.25">
      <c r="A450" t="s">
        <v>6</v>
      </c>
      <c r="B450" s="70">
        <v>0</v>
      </c>
      <c r="C450" s="70">
        <v>0</v>
      </c>
      <c r="D450" s="70">
        <v>0</v>
      </c>
      <c r="E450" s="70">
        <v>0</v>
      </c>
      <c r="F450" s="70">
        <v>0</v>
      </c>
      <c r="G450" s="70">
        <v>0</v>
      </c>
      <c r="H450" s="70">
        <v>1</v>
      </c>
      <c r="I450" s="70">
        <v>0</v>
      </c>
      <c r="J450" s="70">
        <v>0</v>
      </c>
      <c r="K450" s="70">
        <v>1</v>
      </c>
      <c r="N450" s="70"/>
      <c r="O450" s="70"/>
      <c r="P450" s="70"/>
      <c r="Q450" s="70"/>
      <c r="R450" s="70"/>
      <c r="S450" s="70"/>
      <c r="T450" s="70"/>
      <c r="U450" s="70"/>
      <c r="V450" s="70"/>
      <c r="W450" s="70"/>
    </row>
    <row r="451" spans="1:23" x14ac:dyDescent="0.25">
      <c r="A451" t="s">
        <v>7</v>
      </c>
      <c r="B451" s="70">
        <v>0</v>
      </c>
      <c r="C451" s="70">
        <v>0</v>
      </c>
      <c r="D451" s="70">
        <v>0</v>
      </c>
      <c r="E451" s="70">
        <v>1</v>
      </c>
      <c r="F451" s="70">
        <v>190</v>
      </c>
      <c r="G451" s="70">
        <v>0</v>
      </c>
      <c r="H451" s="70">
        <v>7</v>
      </c>
      <c r="I451" s="70">
        <v>2</v>
      </c>
      <c r="J451" s="70">
        <v>4</v>
      </c>
      <c r="K451" s="70">
        <v>204</v>
      </c>
      <c r="N451" s="70"/>
      <c r="O451" s="70"/>
      <c r="P451" s="70"/>
      <c r="Q451" s="70"/>
      <c r="R451" s="70"/>
      <c r="S451" s="70"/>
      <c r="T451" s="70"/>
      <c r="U451" s="70"/>
      <c r="V451" s="70"/>
      <c r="W451" s="70"/>
    </row>
    <row r="452" spans="1:23" x14ac:dyDescent="0.25">
      <c r="A452" t="s">
        <v>81</v>
      </c>
      <c r="B452" s="70">
        <v>0</v>
      </c>
      <c r="C452" s="70">
        <v>0</v>
      </c>
      <c r="D452" s="70">
        <v>0</v>
      </c>
      <c r="E452" s="70">
        <v>0</v>
      </c>
      <c r="F452" s="70">
        <v>0</v>
      </c>
      <c r="G452" s="70">
        <v>0</v>
      </c>
      <c r="H452" s="70">
        <v>0</v>
      </c>
      <c r="I452" s="70">
        <v>0</v>
      </c>
      <c r="J452" s="70">
        <v>0</v>
      </c>
      <c r="K452" s="70">
        <v>0</v>
      </c>
      <c r="N452" s="70"/>
      <c r="O452" s="70"/>
      <c r="P452" s="70"/>
      <c r="Q452" s="70"/>
      <c r="R452" s="70"/>
      <c r="S452" s="70"/>
      <c r="T452" s="70"/>
      <c r="U452" s="70"/>
      <c r="V452" s="70"/>
      <c r="W452" s="70"/>
    </row>
    <row r="453" spans="1:23" x14ac:dyDescent="0.25">
      <c r="A453" t="s">
        <v>50</v>
      </c>
      <c r="B453" s="70">
        <v>0</v>
      </c>
      <c r="C453" s="70">
        <v>0</v>
      </c>
      <c r="D453" s="70">
        <v>0</v>
      </c>
      <c r="E453" s="70">
        <v>0</v>
      </c>
      <c r="F453" s="70">
        <v>0</v>
      </c>
      <c r="G453" s="70">
        <v>0</v>
      </c>
      <c r="H453" s="70">
        <v>0</v>
      </c>
      <c r="I453" s="70">
        <v>0</v>
      </c>
      <c r="J453" s="70">
        <v>0</v>
      </c>
      <c r="K453" s="70">
        <v>0</v>
      </c>
      <c r="N453" s="70"/>
      <c r="O453" s="70"/>
      <c r="P453" s="70"/>
      <c r="Q453" s="70"/>
      <c r="R453" s="70"/>
      <c r="S453" s="70"/>
      <c r="T453" s="70"/>
      <c r="U453" s="70"/>
      <c r="V453" s="70"/>
      <c r="W453" s="70"/>
    </row>
    <row r="454" spans="1:23" x14ac:dyDescent="0.25">
      <c r="A454" t="s">
        <v>51</v>
      </c>
      <c r="B454" s="70">
        <v>0</v>
      </c>
      <c r="C454" s="70">
        <v>0</v>
      </c>
      <c r="D454" s="70">
        <v>0</v>
      </c>
      <c r="E454" s="70">
        <v>0</v>
      </c>
      <c r="F454" s="70">
        <v>5</v>
      </c>
      <c r="G454" s="70">
        <v>1</v>
      </c>
      <c r="H454" s="70">
        <v>0</v>
      </c>
      <c r="I454" s="70">
        <v>0</v>
      </c>
      <c r="J454" s="70">
        <v>0</v>
      </c>
      <c r="K454" s="70">
        <v>6</v>
      </c>
      <c r="N454" s="70"/>
      <c r="O454" s="70"/>
      <c r="P454" s="70"/>
      <c r="Q454" s="70"/>
      <c r="R454" s="70"/>
      <c r="S454" s="70"/>
      <c r="T454" s="70"/>
      <c r="U454" s="70"/>
      <c r="V454" s="70"/>
      <c r="W454" s="70"/>
    </row>
    <row r="455" spans="1:23" x14ac:dyDescent="0.25">
      <c r="A455" t="s">
        <v>42</v>
      </c>
      <c r="B455" s="70">
        <v>0</v>
      </c>
      <c r="C455" s="70">
        <v>0</v>
      </c>
      <c r="D455" s="70">
        <v>0</v>
      </c>
      <c r="E455" s="70">
        <v>0</v>
      </c>
      <c r="F455" s="70">
        <v>1</v>
      </c>
      <c r="G455" s="70">
        <v>1</v>
      </c>
      <c r="H455" s="70">
        <v>0</v>
      </c>
      <c r="I455" s="70">
        <v>2</v>
      </c>
      <c r="J455" s="70">
        <v>2</v>
      </c>
      <c r="K455" s="70">
        <v>6</v>
      </c>
      <c r="N455" s="70"/>
      <c r="O455" s="70"/>
      <c r="P455" s="70"/>
      <c r="Q455" s="70"/>
      <c r="R455" s="70"/>
      <c r="S455" s="70"/>
      <c r="T455" s="70"/>
      <c r="U455" s="70"/>
      <c r="V455" s="70"/>
      <c r="W455" s="70"/>
    </row>
    <row r="456" spans="1:23" x14ac:dyDescent="0.25">
      <c r="A456" t="s">
        <v>8</v>
      </c>
      <c r="B456" s="70">
        <v>0</v>
      </c>
      <c r="C456" s="70">
        <v>0</v>
      </c>
      <c r="D456" s="70">
        <v>0</v>
      </c>
      <c r="E456" s="70">
        <v>0</v>
      </c>
      <c r="F456" s="70">
        <v>0</v>
      </c>
      <c r="G456" s="70">
        <v>0</v>
      </c>
      <c r="H456" s="70">
        <v>1</v>
      </c>
      <c r="I456" s="70">
        <v>1</v>
      </c>
      <c r="J456" s="70">
        <v>3</v>
      </c>
      <c r="K456" s="70">
        <v>5</v>
      </c>
      <c r="N456" s="70"/>
      <c r="O456" s="70"/>
      <c r="P456" s="70"/>
      <c r="Q456" s="70"/>
      <c r="R456" s="70"/>
      <c r="S456" s="70"/>
      <c r="T456" s="70"/>
      <c r="U456" s="70"/>
      <c r="V456" s="70"/>
      <c r="W456" s="70"/>
    </row>
    <row r="457" spans="1:23" x14ac:dyDescent="0.25">
      <c r="A457" t="s">
        <v>9</v>
      </c>
      <c r="B457" s="70">
        <v>0</v>
      </c>
      <c r="C457" s="70">
        <v>0</v>
      </c>
      <c r="D457" s="70">
        <v>0</v>
      </c>
      <c r="E457" s="70">
        <v>0</v>
      </c>
      <c r="F457" s="70">
        <v>16</v>
      </c>
      <c r="G457" s="70">
        <v>309</v>
      </c>
      <c r="H457" s="70">
        <v>25</v>
      </c>
      <c r="I457" s="70">
        <v>0</v>
      </c>
      <c r="J457" s="70">
        <v>0</v>
      </c>
      <c r="K457" s="70">
        <v>350</v>
      </c>
      <c r="N457" s="70"/>
      <c r="O457" s="70"/>
      <c r="P457" s="70"/>
      <c r="Q457" s="70"/>
      <c r="R457" s="70"/>
      <c r="S457" s="70"/>
      <c r="T457" s="70"/>
      <c r="U457" s="70"/>
      <c r="V457" s="70"/>
      <c r="W457" s="70"/>
    </row>
    <row r="458" spans="1:23" x14ac:dyDescent="0.25">
      <c r="A458" t="s">
        <v>44</v>
      </c>
      <c r="B458" s="70">
        <v>0</v>
      </c>
      <c r="C458" s="70">
        <v>0</v>
      </c>
      <c r="D458" s="70">
        <v>0</v>
      </c>
      <c r="E458" s="70">
        <v>0</v>
      </c>
      <c r="F458" s="70">
        <v>0</v>
      </c>
      <c r="G458" s="70">
        <v>1</v>
      </c>
      <c r="H458" s="70">
        <v>1</v>
      </c>
      <c r="I458" s="70">
        <v>0</v>
      </c>
      <c r="J458" s="70">
        <v>0</v>
      </c>
      <c r="K458" s="70">
        <v>2</v>
      </c>
      <c r="N458" s="70"/>
      <c r="O458" s="70"/>
      <c r="P458" s="70"/>
      <c r="Q458" s="70"/>
      <c r="R458" s="70"/>
      <c r="S458" s="70"/>
      <c r="T458" s="70"/>
      <c r="U458" s="70"/>
      <c r="V458" s="70"/>
      <c r="W458" s="70"/>
    </row>
    <row r="459" spans="1:23" x14ac:dyDescent="0.25">
      <c r="A459" t="s">
        <v>10</v>
      </c>
      <c r="B459" s="70">
        <v>0</v>
      </c>
      <c r="C459" s="70">
        <v>0</v>
      </c>
      <c r="D459" s="70">
        <v>0</v>
      </c>
      <c r="E459" s="70">
        <v>0</v>
      </c>
      <c r="F459" s="70">
        <v>1</v>
      </c>
      <c r="G459" s="70">
        <v>4</v>
      </c>
      <c r="H459" s="70">
        <v>1</v>
      </c>
      <c r="I459" s="70">
        <v>0</v>
      </c>
      <c r="J459" s="70">
        <v>0</v>
      </c>
      <c r="K459" s="70">
        <v>6</v>
      </c>
      <c r="N459" s="70"/>
      <c r="O459" s="70"/>
      <c r="P459" s="70"/>
      <c r="Q459" s="70"/>
      <c r="R459" s="70"/>
      <c r="S459" s="70"/>
      <c r="T459" s="70"/>
      <c r="U459" s="70"/>
      <c r="V459" s="70"/>
      <c r="W459" s="70"/>
    </row>
    <row r="460" spans="1:23" x14ac:dyDescent="0.25">
      <c r="A460" t="s">
        <v>11</v>
      </c>
      <c r="B460" s="70">
        <v>0</v>
      </c>
      <c r="C460" s="70">
        <v>0</v>
      </c>
      <c r="D460" s="70">
        <v>0</v>
      </c>
      <c r="E460" s="70">
        <v>12</v>
      </c>
      <c r="F460" s="70">
        <v>467</v>
      </c>
      <c r="G460" s="70">
        <v>8694</v>
      </c>
      <c r="H460" s="70">
        <v>4703</v>
      </c>
      <c r="I460" s="70">
        <v>123</v>
      </c>
      <c r="J460" s="70">
        <v>12</v>
      </c>
      <c r="K460" s="70">
        <v>14011</v>
      </c>
      <c r="N460" s="70"/>
      <c r="O460" s="70"/>
      <c r="P460" s="70"/>
      <c r="Q460" s="70"/>
      <c r="R460" s="70"/>
      <c r="S460" s="70"/>
      <c r="T460" s="70"/>
      <c r="U460" s="70"/>
      <c r="V460" s="70"/>
      <c r="W460" s="70"/>
    </row>
    <row r="461" spans="1:23" x14ac:dyDescent="0.25">
      <c r="A461" t="s">
        <v>12</v>
      </c>
      <c r="B461" s="70">
        <v>0</v>
      </c>
      <c r="C461" s="70">
        <v>0</v>
      </c>
      <c r="D461" s="70">
        <v>0</v>
      </c>
      <c r="E461" s="70">
        <v>9</v>
      </c>
      <c r="F461" s="70">
        <v>11</v>
      </c>
      <c r="G461" s="70">
        <v>494</v>
      </c>
      <c r="H461" s="70">
        <v>118</v>
      </c>
      <c r="I461" s="70">
        <v>2</v>
      </c>
      <c r="J461" s="70">
        <v>0</v>
      </c>
      <c r="K461" s="70">
        <v>634</v>
      </c>
      <c r="N461" s="70"/>
      <c r="O461" s="70"/>
      <c r="P461" s="70"/>
      <c r="Q461" s="70"/>
      <c r="R461" s="70"/>
      <c r="S461" s="70"/>
      <c r="T461" s="70"/>
      <c r="U461" s="70"/>
      <c r="V461" s="70"/>
      <c r="W461" s="70"/>
    </row>
    <row r="462" spans="1:23" x14ac:dyDescent="0.25">
      <c r="A462" t="s">
        <v>32</v>
      </c>
      <c r="B462" s="70">
        <v>0</v>
      </c>
      <c r="C462" s="70">
        <v>0</v>
      </c>
      <c r="D462" s="70">
        <v>0</v>
      </c>
      <c r="E462" s="70">
        <v>0</v>
      </c>
      <c r="F462" s="70">
        <v>0</v>
      </c>
      <c r="G462" s="70">
        <v>612</v>
      </c>
      <c r="H462" s="70">
        <v>1</v>
      </c>
      <c r="I462" s="70">
        <v>0</v>
      </c>
      <c r="J462" s="70">
        <v>0</v>
      </c>
      <c r="K462" s="70">
        <v>613</v>
      </c>
      <c r="N462" s="70"/>
      <c r="O462" s="70"/>
      <c r="P462" s="70"/>
      <c r="Q462" s="70"/>
      <c r="R462" s="70"/>
      <c r="S462" s="70"/>
      <c r="T462" s="70"/>
      <c r="U462" s="70"/>
      <c r="V462" s="70"/>
      <c r="W462" s="70"/>
    </row>
    <row r="463" spans="1:23" x14ac:dyDescent="0.25">
      <c r="A463" t="s">
        <v>18</v>
      </c>
      <c r="B463" s="70">
        <v>0</v>
      </c>
      <c r="C463" s="70">
        <v>0</v>
      </c>
      <c r="D463" s="70">
        <v>0</v>
      </c>
      <c r="E463" s="70">
        <v>0</v>
      </c>
      <c r="F463" s="70">
        <v>43</v>
      </c>
      <c r="G463" s="70">
        <v>1632</v>
      </c>
      <c r="H463" s="70">
        <v>144</v>
      </c>
      <c r="I463" s="70">
        <v>0</v>
      </c>
      <c r="J463" s="70">
        <v>7</v>
      </c>
      <c r="K463" s="70">
        <v>1826</v>
      </c>
      <c r="N463" s="70"/>
      <c r="O463" s="70"/>
      <c r="P463" s="70"/>
      <c r="Q463" s="70"/>
      <c r="R463" s="70"/>
      <c r="S463" s="70"/>
      <c r="T463" s="70"/>
      <c r="U463" s="70"/>
      <c r="V463" s="70"/>
      <c r="W463" s="70"/>
    </row>
    <row r="464" spans="1:23" x14ac:dyDescent="0.25">
      <c r="A464" t="s">
        <v>46</v>
      </c>
      <c r="B464" s="70">
        <v>0</v>
      </c>
      <c r="C464" s="70">
        <v>0</v>
      </c>
      <c r="D464" s="70">
        <v>0</v>
      </c>
      <c r="E464" s="70">
        <v>1</v>
      </c>
      <c r="F464" s="70">
        <v>0</v>
      </c>
      <c r="G464" s="70">
        <v>0</v>
      </c>
      <c r="H464" s="70">
        <v>0</v>
      </c>
      <c r="I464" s="70">
        <v>2</v>
      </c>
      <c r="J464" s="70">
        <v>0</v>
      </c>
      <c r="K464" s="70">
        <v>3</v>
      </c>
      <c r="N464" s="70"/>
      <c r="O464" s="70"/>
      <c r="P464" s="70"/>
      <c r="Q464" s="70"/>
      <c r="R464" s="70"/>
      <c r="S464" s="70"/>
      <c r="T464" s="70"/>
      <c r="U464" s="70"/>
      <c r="V464" s="70"/>
      <c r="W464" s="70"/>
    </row>
    <row r="465" spans="1:23" x14ac:dyDescent="0.25">
      <c r="A465" t="s">
        <v>13</v>
      </c>
      <c r="B465" s="70">
        <v>0</v>
      </c>
      <c r="C465" s="70">
        <v>0</v>
      </c>
      <c r="D465" s="70">
        <v>0</v>
      </c>
      <c r="E465" s="70">
        <v>0</v>
      </c>
      <c r="F465" s="70">
        <v>0</v>
      </c>
      <c r="G465" s="70">
        <v>0</v>
      </c>
      <c r="H465" s="70">
        <v>26</v>
      </c>
      <c r="I465" s="70">
        <v>0</v>
      </c>
      <c r="J465" s="70">
        <v>0</v>
      </c>
      <c r="K465" s="70">
        <v>26</v>
      </c>
      <c r="N465" s="70"/>
      <c r="O465" s="70"/>
      <c r="P465" s="70"/>
      <c r="Q465" s="70"/>
      <c r="R465" s="70"/>
      <c r="S465" s="70"/>
      <c r="T465" s="70"/>
      <c r="U465" s="70"/>
      <c r="V465" s="70"/>
      <c r="W465" s="70"/>
    </row>
    <row r="466" spans="1:23" x14ac:dyDescent="0.25">
      <c r="A466" t="s">
        <v>14</v>
      </c>
      <c r="B466" s="70">
        <v>0</v>
      </c>
      <c r="C466" s="70">
        <v>6</v>
      </c>
      <c r="D466" s="70">
        <v>0</v>
      </c>
      <c r="E466" s="70">
        <v>14</v>
      </c>
      <c r="F466" s="70">
        <v>211</v>
      </c>
      <c r="G466" s="70">
        <v>800</v>
      </c>
      <c r="H466" s="70">
        <v>120</v>
      </c>
      <c r="I466" s="70">
        <v>4</v>
      </c>
      <c r="J466" s="70">
        <v>1</v>
      </c>
      <c r="K466" s="70">
        <v>1156</v>
      </c>
      <c r="N466" s="70"/>
      <c r="O466" s="70"/>
      <c r="P466" s="70"/>
      <c r="Q466" s="70"/>
      <c r="R466" s="70"/>
      <c r="S466" s="70"/>
      <c r="T466" s="70"/>
      <c r="U466" s="70"/>
      <c r="V466" s="70"/>
      <c r="W466" s="70"/>
    </row>
    <row r="467" spans="1:23" x14ac:dyDescent="0.25">
      <c r="A467" t="s">
        <v>40</v>
      </c>
      <c r="B467" s="70">
        <v>465</v>
      </c>
      <c r="C467" s="70">
        <v>126</v>
      </c>
      <c r="D467" s="70">
        <v>5</v>
      </c>
      <c r="E467" s="70">
        <v>0</v>
      </c>
      <c r="F467" s="70">
        <v>0</v>
      </c>
      <c r="G467" s="70">
        <v>1</v>
      </c>
      <c r="H467" s="70">
        <v>0</v>
      </c>
      <c r="I467" s="70">
        <v>0</v>
      </c>
      <c r="J467" s="70">
        <v>0</v>
      </c>
      <c r="K467" s="70">
        <v>597</v>
      </c>
      <c r="N467" s="70"/>
      <c r="O467" s="70"/>
      <c r="P467" s="70"/>
      <c r="Q467" s="70"/>
      <c r="R467" s="70"/>
      <c r="S467" s="70"/>
      <c r="T467" s="70"/>
      <c r="U467" s="70"/>
      <c r="V467" s="70"/>
      <c r="W467" s="70"/>
    </row>
    <row r="468" spans="1:23" x14ac:dyDescent="0.25">
      <c r="A468" t="s">
        <v>52</v>
      </c>
      <c r="B468" s="70">
        <v>0</v>
      </c>
      <c r="C468" s="70">
        <v>0</v>
      </c>
      <c r="D468" s="70">
        <v>0</v>
      </c>
      <c r="E468" s="70">
        <v>0</v>
      </c>
      <c r="F468" s="70">
        <v>0</v>
      </c>
      <c r="G468" s="70">
        <v>0</v>
      </c>
      <c r="H468" s="70">
        <v>0</v>
      </c>
      <c r="I468" s="70">
        <v>0</v>
      </c>
      <c r="J468" s="70">
        <v>0</v>
      </c>
      <c r="K468" s="70">
        <v>0</v>
      </c>
      <c r="N468" s="70"/>
      <c r="O468" s="70"/>
      <c r="P468" s="70"/>
      <c r="Q468" s="70"/>
      <c r="R468" s="70"/>
      <c r="S468" s="70"/>
      <c r="T468" s="70"/>
      <c r="U468" s="70"/>
      <c r="V468" s="70"/>
      <c r="W468" s="70"/>
    </row>
    <row r="469" spans="1:23" x14ac:dyDescent="0.25">
      <c r="A469" t="s">
        <v>53</v>
      </c>
      <c r="B469" s="70">
        <v>0</v>
      </c>
      <c r="C469" s="70">
        <v>0</v>
      </c>
      <c r="D469" s="70">
        <v>0</v>
      </c>
      <c r="E469" s="70">
        <v>0</v>
      </c>
      <c r="F469" s="70">
        <v>0</v>
      </c>
      <c r="G469" s="70">
        <v>0</v>
      </c>
      <c r="H469" s="70">
        <v>66</v>
      </c>
      <c r="I469" s="70">
        <v>1</v>
      </c>
      <c r="J469" s="70">
        <v>0</v>
      </c>
      <c r="K469" s="70">
        <v>67</v>
      </c>
      <c r="N469" s="70"/>
      <c r="O469" s="70"/>
      <c r="P469" s="70"/>
      <c r="Q469" s="70"/>
      <c r="R469" s="70"/>
      <c r="S469" s="70"/>
      <c r="T469" s="70"/>
      <c r="U469" s="70"/>
      <c r="V469" s="70"/>
      <c r="W469" s="70"/>
    </row>
    <row r="470" spans="1:23" x14ac:dyDescent="0.25">
      <c r="A470" t="s">
        <v>15</v>
      </c>
      <c r="B470" s="70">
        <v>0</v>
      </c>
      <c r="C470" s="70">
        <v>0</v>
      </c>
      <c r="D470" s="70">
        <v>0</v>
      </c>
      <c r="E470" s="70">
        <v>0</v>
      </c>
      <c r="F470" s="70">
        <v>0</v>
      </c>
      <c r="G470" s="70">
        <v>5</v>
      </c>
      <c r="H470" s="70">
        <v>12</v>
      </c>
      <c r="I470" s="70">
        <v>0</v>
      </c>
      <c r="J470" s="70">
        <v>0</v>
      </c>
      <c r="K470" s="70">
        <v>17</v>
      </c>
      <c r="N470" s="70"/>
      <c r="O470" s="70"/>
      <c r="P470" s="70"/>
      <c r="Q470" s="70"/>
      <c r="R470" s="70"/>
      <c r="S470" s="70"/>
      <c r="T470" s="70"/>
      <c r="U470" s="70"/>
      <c r="V470" s="70"/>
      <c r="W470" s="70"/>
    </row>
    <row r="471" spans="1:23" x14ac:dyDescent="0.25">
      <c r="A471" t="s">
        <v>54</v>
      </c>
      <c r="B471" s="70">
        <v>0</v>
      </c>
      <c r="C471" s="70">
        <v>0</v>
      </c>
      <c r="D471" s="70">
        <v>0</v>
      </c>
      <c r="E471" s="70">
        <v>0</v>
      </c>
      <c r="F471" s="70">
        <v>0</v>
      </c>
      <c r="G471" s="70">
        <v>2</v>
      </c>
      <c r="H471" s="70">
        <v>120</v>
      </c>
      <c r="I471" s="70">
        <v>4</v>
      </c>
      <c r="J471" s="70">
        <v>0</v>
      </c>
      <c r="K471" s="70">
        <v>126</v>
      </c>
      <c r="N471" s="70"/>
      <c r="O471" s="70"/>
      <c r="P471" s="70"/>
      <c r="Q471" s="70"/>
      <c r="R471" s="70"/>
      <c r="S471" s="70"/>
      <c r="T471" s="70"/>
      <c r="U471" s="70"/>
      <c r="V471" s="70"/>
      <c r="W471" s="70"/>
    </row>
    <row r="472" spans="1:23" x14ac:dyDescent="0.25">
      <c r="A472" t="s">
        <v>47</v>
      </c>
      <c r="B472" s="70">
        <v>0</v>
      </c>
      <c r="C472" s="70">
        <v>0</v>
      </c>
      <c r="D472" s="70">
        <v>0</v>
      </c>
      <c r="E472" s="70">
        <v>0</v>
      </c>
      <c r="F472" s="70">
        <v>0</v>
      </c>
      <c r="G472" s="70">
        <v>7</v>
      </c>
      <c r="H472" s="70">
        <v>45</v>
      </c>
      <c r="I472" s="70">
        <v>3</v>
      </c>
      <c r="J472" s="70">
        <v>0</v>
      </c>
      <c r="K472" s="70">
        <v>55</v>
      </c>
      <c r="N472" s="70"/>
      <c r="O472" s="70"/>
      <c r="P472" s="70"/>
      <c r="Q472" s="70"/>
      <c r="R472" s="70"/>
      <c r="S472" s="70"/>
      <c r="T472" s="70"/>
      <c r="U472" s="70"/>
      <c r="V472" s="70"/>
      <c r="W472" s="70"/>
    </row>
    <row r="473" spans="1:23" x14ac:dyDescent="0.25">
      <c r="A473" t="s">
        <v>16</v>
      </c>
      <c r="B473" s="70">
        <v>0</v>
      </c>
      <c r="C473" s="70">
        <v>1</v>
      </c>
      <c r="D473" s="70">
        <v>0</v>
      </c>
      <c r="E473" s="70">
        <v>0</v>
      </c>
      <c r="F473" s="70">
        <v>2</v>
      </c>
      <c r="G473" s="70">
        <v>1</v>
      </c>
      <c r="H473" s="70">
        <v>3</v>
      </c>
      <c r="I473" s="70">
        <v>2</v>
      </c>
      <c r="J473" s="70">
        <v>1</v>
      </c>
      <c r="K473" s="70">
        <v>10</v>
      </c>
      <c r="N473" s="70"/>
      <c r="O473" s="70"/>
      <c r="P473" s="70"/>
      <c r="Q473" s="70"/>
      <c r="R473" s="70"/>
      <c r="S473" s="70"/>
      <c r="T473" s="70"/>
      <c r="U473" s="70"/>
      <c r="V473" s="70"/>
      <c r="W473" s="70"/>
    </row>
    <row r="474" spans="1:23" x14ac:dyDescent="0.25">
      <c r="A474" t="s">
        <v>55</v>
      </c>
      <c r="B474" s="70">
        <v>0</v>
      </c>
      <c r="C474" s="70">
        <v>0</v>
      </c>
      <c r="D474" s="70">
        <v>0</v>
      </c>
      <c r="E474" s="70">
        <v>0</v>
      </c>
      <c r="F474" s="70">
        <v>0</v>
      </c>
      <c r="G474" s="70">
        <v>0</v>
      </c>
      <c r="H474" s="70">
        <v>0</v>
      </c>
      <c r="I474" s="70">
        <v>0</v>
      </c>
      <c r="J474" s="70">
        <v>0</v>
      </c>
      <c r="K474" s="70">
        <v>0</v>
      </c>
      <c r="N474" s="70"/>
      <c r="O474" s="70"/>
      <c r="P474" s="70"/>
      <c r="Q474" s="70"/>
      <c r="R474" s="70"/>
      <c r="S474" s="70"/>
      <c r="T474" s="70"/>
      <c r="U474" s="70"/>
      <c r="V474" s="70"/>
      <c r="W474" s="70"/>
    </row>
    <row r="475" spans="1:23" x14ac:dyDescent="0.25">
      <c r="A475" t="s">
        <v>17</v>
      </c>
      <c r="B475" s="70">
        <v>0</v>
      </c>
      <c r="C475" s="70">
        <v>0</v>
      </c>
      <c r="D475" s="70">
        <v>0</v>
      </c>
      <c r="E475" s="70">
        <v>0</v>
      </c>
      <c r="F475" s="70">
        <v>0</v>
      </c>
      <c r="G475" s="70">
        <v>100</v>
      </c>
      <c r="H475" s="70">
        <v>1</v>
      </c>
      <c r="I475" s="70">
        <v>0</v>
      </c>
      <c r="J475" s="70">
        <v>1</v>
      </c>
      <c r="K475" s="70">
        <v>102</v>
      </c>
      <c r="N475" s="70"/>
      <c r="O475" s="70"/>
      <c r="P475" s="70"/>
      <c r="Q475" s="70"/>
      <c r="R475" s="70"/>
      <c r="S475" s="70"/>
      <c r="T475" s="70"/>
      <c r="U475" s="70"/>
      <c r="V475" s="70"/>
      <c r="W475" s="70"/>
    </row>
    <row r="476" spans="1:23" x14ac:dyDescent="0.25">
      <c r="A476" t="s">
        <v>24</v>
      </c>
      <c r="B476" s="70">
        <v>465</v>
      </c>
      <c r="C476" s="70">
        <v>136</v>
      </c>
      <c r="D476" s="70">
        <v>32</v>
      </c>
      <c r="E476" s="70">
        <v>79</v>
      </c>
      <c r="F476" s="70">
        <v>990</v>
      </c>
      <c r="G476" s="70">
        <v>12808</v>
      </c>
      <c r="H476" s="70">
        <v>5486</v>
      </c>
      <c r="I476" s="70">
        <v>173</v>
      </c>
      <c r="J476" s="70">
        <v>60</v>
      </c>
      <c r="K476" s="70">
        <v>20229</v>
      </c>
      <c r="N476" s="70"/>
      <c r="O476" s="70"/>
      <c r="P476" s="70"/>
      <c r="Q476" s="70"/>
      <c r="R476" s="70"/>
      <c r="S476" s="70"/>
      <c r="T476" s="70"/>
      <c r="U476" s="70"/>
      <c r="V476" s="70"/>
      <c r="W476" s="70"/>
    </row>
    <row r="477" spans="1:23" x14ac:dyDescent="0.25">
      <c r="B477" s="70"/>
      <c r="C477" s="70"/>
      <c r="D477" s="70"/>
      <c r="E477" s="70"/>
      <c r="F477" s="70"/>
      <c r="G477" s="70"/>
      <c r="H477" s="70"/>
      <c r="I477" s="70"/>
      <c r="J477" s="70"/>
      <c r="K477" s="70"/>
      <c r="N477" s="70"/>
      <c r="O477" s="70"/>
      <c r="P477" s="70"/>
      <c r="Q477" s="70"/>
      <c r="R477" s="70"/>
      <c r="S477" s="70"/>
      <c r="T477" s="70"/>
      <c r="U477" s="70"/>
      <c r="V477" s="70"/>
      <c r="W477" s="70"/>
    </row>
    <row r="478" spans="1:23" x14ac:dyDescent="0.25">
      <c r="B478" s="70"/>
      <c r="C478" s="70"/>
      <c r="D478" s="70"/>
      <c r="E478" s="70"/>
      <c r="F478" s="70"/>
      <c r="G478" s="70"/>
      <c r="H478" s="70"/>
      <c r="I478" s="70"/>
      <c r="J478" s="70"/>
      <c r="K478" s="70"/>
      <c r="N478" s="70"/>
      <c r="O478" s="70"/>
      <c r="P478" s="70"/>
      <c r="Q478" s="70"/>
      <c r="R478" s="70"/>
      <c r="S478" s="70"/>
      <c r="T478" s="70"/>
      <c r="U478" s="70"/>
      <c r="V478" s="70"/>
      <c r="W478" s="70"/>
    </row>
    <row r="479" spans="1:23" x14ac:dyDescent="0.25">
      <c r="A479" t="s">
        <v>204</v>
      </c>
      <c r="B479" s="70" t="s">
        <v>20</v>
      </c>
      <c r="C479" s="70"/>
      <c r="D479" s="70"/>
      <c r="E479" s="70"/>
      <c r="F479" s="70" t="s">
        <v>21</v>
      </c>
      <c r="G479" s="70"/>
      <c r="H479" s="70"/>
      <c r="I479" s="70"/>
      <c r="J479" s="70"/>
      <c r="K479" s="70"/>
      <c r="N479" s="70"/>
      <c r="O479" s="70"/>
      <c r="P479" s="70"/>
      <c r="Q479" s="70"/>
      <c r="R479" s="70"/>
      <c r="S479" s="70"/>
      <c r="T479" s="70"/>
      <c r="U479" s="70"/>
      <c r="V479" s="70"/>
      <c r="W479" s="70"/>
    </row>
    <row r="480" spans="1:23" x14ac:dyDescent="0.25">
      <c r="A480" t="s">
        <v>19</v>
      </c>
      <c r="B480" s="70">
        <v>15</v>
      </c>
      <c r="C480" s="70">
        <v>20</v>
      </c>
      <c r="D480" s="70">
        <v>25</v>
      </c>
      <c r="E480" s="70">
        <v>30</v>
      </c>
      <c r="F480" s="70">
        <v>5</v>
      </c>
      <c r="G480" s="70">
        <v>10</v>
      </c>
      <c r="H480" s="70">
        <v>15</v>
      </c>
      <c r="I480" s="70">
        <v>20</v>
      </c>
      <c r="J480" s="70">
        <v>25</v>
      </c>
      <c r="K480" s="70" t="s">
        <v>24</v>
      </c>
      <c r="N480" s="70"/>
      <c r="O480" s="70"/>
      <c r="P480" s="70"/>
      <c r="Q480" s="70"/>
      <c r="R480" s="70"/>
      <c r="S480" s="70"/>
      <c r="T480" s="70"/>
      <c r="U480" s="70"/>
      <c r="V480" s="70"/>
      <c r="W480" s="70"/>
    </row>
    <row r="481" spans="1:23" x14ac:dyDescent="0.25">
      <c r="A481" t="s">
        <v>1</v>
      </c>
      <c r="B481" s="70">
        <v>0</v>
      </c>
      <c r="C481" s="70">
        <v>0</v>
      </c>
      <c r="D481" s="70">
        <v>0</v>
      </c>
      <c r="E481" s="70">
        <v>9</v>
      </c>
      <c r="F481" s="70">
        <v>11</v>
      </c>
      <c r="G481" s="70">
        <v>43</v>
      </c>
      <c r="H481" s="70">
        <v>42</v>
      </c>
      <c r="I481" s="70">
        <v>27</v>
      </c>
      <c r="J481" s="70">
        <v>42</v>
      </c>
      <c r="K481" s="70">
        <v>174</v>
      </c>
      <c r="N481" s="70"/>
      <c r="O481" s="70"/>
      <c r="P481" s="70"/>
      <c r="Q481" s="70"/>
      <c r="R481" s="70"/>
      <c r="S481" s="70"/>
      <c r="T481" s="70"/>
      <c r="U481" s="70"/>
      <c r="V481" s="70"/>
      <c r="W481" s="70"/>
    </row>
    <row r="482" spans="1:23" x14ac:dyDescent="0.25">
      <c r="A482" t="s">
        <v>49</v>
      </c>
      <c r="B482" s="70">
        <v>0</v>
      </c>
      <c r="C482" s="70">
        <v>0</v>
      </c>
      <c r="D482" s="70">
        <v>0</v>
      </c>
      <c r="E482" s="70">
        <v>0</v>
      </c>
      <c r="F482" s="70">
        <v>0</v>
      </c>
      <c r="G482" s="70">
        <v>0</v>
      </c>
      <c r="H482" s="70">
        <v>0</v>
      </c>
      <c r="I482" s="70">
        <v>0</v>
      </c>
      <c r="J482" s="70">
        <v>0</v>
      </c>
      <c r="K482" s="70">
        <v>0</v>
      </c>
      <c r="N482" s="70"/>
      <c r="O482" s="70"/>
      <c r="P482" s="70"/>
      <c r="Q482" s="70"/>
      <c r="R482" s="70"/>
      <c r="S482" s="70"/>
      <c r="T482" s="70"/>
      <c r="U482" s="70"/>
      <c r="V482" s="70"/>
      <c r="W482" s="70"/>
    </row>
    <row r="483" spans="1:23" x14ac:dyDescent="0.25">
      <c r="A483" t="s">
        <v>45</v>
      </c>
      <c r="B483" s="70">
        <v>0</v>
      </c>
      <c r="C483" s="70">
        <v>0</v>
      </c>
      <c r="D483" s="70">
        <v>0</v>
      </c>
      <c r="E483" s="70">
        <v>0</v>
      </c>
      <c r="F483" s="70">
        <v>0</v>
      </c>
      <c r="G483" s="70">
        <v>0</v>
      </c>
      <c r="H483" s="70">
        <v>1</v>
      </c>
      <c r="I483" s="70">
        <v>0</v>
      </c>
      <c r="J483" s="70">
        <v>0</v>
      </c>
      <c r="K483" s="70">
        <v>1</v>
      </c>
      <c r="N483" s="70"/>
      <c r="O483" s="70"/>
      <c r="P483" s="70"/>
      <c r="Q483" s="70"/>
      <c r="R483" s="70"/>
      <c r="S483" s="70"/>
      <c r="T483" s="70"/>
      <c r="U483" s="70"/>
      <c r="V483" s="70"/>
      <c r="W483" s="70"/>
    </row>
    <row r="484" spans="1:23" x14ac:dyDescent="0.25">
      <c r="A484" t="s">
        <v>41</v>
      </c>
      <c r="B484" s="70">
        <v>0</v>
      </c>
      <c r="C484" s="70">
        <v>0</v>
      </c>
      <c r="D484" s="70">
        <v>0</v>
      </c>
      <c r="E484" s="70">
        <v>1</v>
      </c>
      <c r="F484" s="70">
        <v>0</v>
      </c>
      <c r="G484" s="70">
        <v>1</v>
      </c>
      <c r="H484" s="70">
        <v>0</v>
      </c>
      <c r="I484" s="70">
        <v>1</v>
      </c>
      <c r="J484" s="70">
        <v>0</v>
      </c>
      <c r="K484" s="70">
        <v>3</v>
      </c>
      <c r="N484" s="70"/>
      <c r="O484" s="70"/>
      <c r="P484" s="70"/>
      <c r="Q484" s="70"/>
      <c r="R484" s="70"/>
      <c r="S484" s="70"/>
      <c r="T484" s="70"/>
      <c r="U484" s="70"/>
      <c r="V484" s="70"/>
      <c r="W484" s="70"/>
    </row>
    <row r="485" spans="1:23" x14ac:dyDescent="0.25">
      <c r="A485" t="s">
        <v>2</v>
      </c>
      <c r="B485" s="70">
        <v>0</v>
      </c>
      <c r="C485" s="70">
        <v>12</v>
      </c>
      <c r="D485" s="70">
        <v>13</v>
      </c>
      <c r="E485" s="70">
        <v>68</v>
      </c>
      <c r="F485" s="70">
        <v>32</v>
      </c>
      <c r="G485" s="70">
        <v>2</v>
      </c>
      <c r="H485" s="70">
        <v>5</v>
      </c>
      <c r="I485" s="70">
        <v>0</v>
      </c>
      <c r="J485" s="70">
        <v>0</v>
      </c>
      <c r="K485" s="70">
        <v>132</v>
      </c>
      <c r="N485" s="70"/>
      <c r="O485" s="70"/>
      <c r="P485" s="70"/>
      <c r="Q485" s="70"/>
      <c r="R485" s="70"/>
      <c r="S485" s="70"/>
      <c r="T485" s="70"/>
      <c r="U485" s="70"/>
      <c r="V485" s="70"/>
      <c r="W485" s="70"/>
    </row>
    <row r="486" spans="1:23" x14ac:dyDescent="0.25">
      <c r="A486" t="s">
        <v>43</v>
      </c>
      <c r="B486" s="70">
        <v>0</v>
      </c>
      <c r="C486" s="70">
        <v>5</v>
      </c>
      <c r="D486" s="70">
        <v>2</v>
      </c>
      <c r="E486" s="70">
        <v>0</v>
      </c>
      <c r="F486" s="70">
        <v>2</v>
      </c>
      <c r="G486" s="70">
        <v>4</v>
      </c>
      <c r="H486" s="70">
        <v>2</v>
      </c>
      <c r="I486" s="70">
        <v>0</v>
      </c>
      <c r="J486" s="70">
        <v>2</v>
      </c>
      <c r="K486" s="70">
        <v>17</v>
      </c>
      <c r="N486" s="70"/>
      <c r="O486" s="70"/>
      <c r="P486" s="70"/>
      <c r="Q486" s="70"/>
      <c r="R486" s="70"/>
      <c r="S486" s="70"/>
      <c r="T486" s="70"/>
      <c r="U486" s="70"/>
      <c r="V486" s="70"/>
      <c r="W486" s="70"/>
    </row>
    <row r="487" spans="1:23" x14ac:dyDescent="0.25">
      <c r="A487" t="s">
        <v>3</v>
      </c>
      <c r="B487" s="70">
        <v>3</v>
      </c>
      <c r="C487" s="70">
        <v>17</v>
      </c>
      <c r="D487" s="70">
        <v>28</v>
      </c>
      <c r="E487" s="70">
        <v>37</v>
      </c>
      <c r="F487" s="70">
        <v>7</v>
      </c>
      <c r="G487" s="70">
        <v>5</v>
      </c>
      <c r="H487" s="70">
        <v>5</v>
      </c>
      <c r="I487" s="70">
        <v>6</v>
      </c>
      <c r="J487" s="70">
        <v>0</v>
      </c>
      <c r="K487" s="70">
        <v>108</v>
      </c>
      <c r="N487" s="70"/>
      <c r="O487" s="70"/>
      <c r="P487" s="70"/>
      <c r="Q487" s="70"/>
      <c r="R487" s="70"/>
      <c r="S487" s="70"/>
      <c r="T487" s="70"/>
      <c r="U487" s="70"/>
      <c r="V487" s="70"/>
      <c r="W487" s="70"/>
    </row>
    <row r="488" spans="1:23" x14ac:dyDescent="0.25">
      <c r="A488" t="s">
        <v>4</v>
      </c>
      <c r="B488" s="70">
        <v>0</v>
      </c>
      <c r="C488" s="70">
        <v>0</v>
      </c>
      <c r="D488" s="70">
        <v>0</v>
      </c>
      <c r="E488" s="70">
        <v>0</v>
      </c>
      <c r="F488" s="70">
        <v>1</v>
      </c>
      <c r="G488" s="70">
        <v>0</v>
      </c>
      <c r="H488" s="70">
        <v>0</v>
      </c>
      <c r="I488" s="70">
        <v>0</v>
      </c>
      <c r="J488" s="70">
        <v>0</v>
      </c>
      <c r="K488" s="70">
        <v>1</v>
      </c>
      <c r="N488" s="70"/>
      <c r="O488" s="70"/>
      <c r="P488" s="70"/>
      <c r="Q488" s="70"/>
      <c r="R488" s="70"/>
      <c r="S488" s="70"/>
      <c r="T488" s="70"/>
      <c r="U488" s="70"/>
      <c r="V488" s="70"/>
      <c r="W488" s="70"/>
    </row>
    <row r="489" spans="1:23" x14ac:dyDescent="0.25">
      <c r="A489" t="s">
        <v>48</v>
      </c>
      <c r="B489" s="70">
        <v>0</v>
      </c>
      <c r="C489" s="70">
        <v>0</v>
      </c>
      <c r="D489" s="70">
        <v>0</v>
      </c>
      <c r="E489" s="70">
        <v>0</v>
      </c>
      <c r="F489" s="70">
        <v>0</v>
      </c>
      <c r="G489" s="70">
        <v>0</v>
      </c>
      <c r="H489" s="70">
        <v>0</v>
      </c>
      <c r="I489" s="70">
        <v>0</v>
      </c>
      <c r="J489" s="70">
        <v>0</v>
      </c>
      <c r="K489" s="70">
        <v>0</v>
      </c>
      <c r="N489" s="70"/>
      <c r="O489" s="70"/>
      <c r="P489" s="70"/>
      <c r="Q489" s="70"/>
      <c r="R489" s="70"/>
      <c r="S489" s="70"/>
      <c r="T489" s="70"/>
      <c r="U489" s="70"/>
      <c r="V489" s="70"/>
      <c r="W489" s="70"/>
    </row>
    <row r="490" spans="1:23" x14ac:dyDescent="0.25">
      <c r="A490" t="s">
        <v>6</v>
      </c>
      <c r="B490" s="70">
        <v>0</v>
      </c>
      <c r="C490" s="70">
        <v>0</v>
      </c>
      <c r="D490" s="70">
        <v>0</v>
      </c>
      <c r="E490" s="70">
        <v>0</v>
      </c>
      <c r="F490" s="70">
        <v>0</v>
      </c>
      <c r="G490" s="70">
        <v>0</v>
      </c>
      <c r="H490" s="70">
        <v>0</v>
      </c>
      <c r="I490" s="70">
        <v>0</v>
      </c>
      <c r="J490" s="70">
        <v>0</v>
      </c>
      <c r="K490" s="70">
        <v>0</v>
      </c>
      <c r="N490" s="70"/>
      <c r="O490" s="70"/>
      <c r="P490" s="70"/>
      <c r="Q490" s="70"/>
      <c r="R490" s="70"/>
      <c r="S490" s="70"/>
      <c r="T490" s="70"/>
      <c r="U490" s="70"/>
      <c r="V490" s="70"/>
      <c r="W490" s="70"/>
    </row>
    <row r="491" spans="1:23" x14ac:dyDescent="0.25">
      <c r="A491" t="s">
        <v>7</v>
      </c>
      <c r="B491" s="70">
        <v>0</v>
      </c>
      <c r="C491" s="70">
        <v>0</v>
      </c>
      <c r="D491" s="70">
        <v>0</v>
      </c>
      <c r="E491" s="70">
        <v>6</v>
      </c>
      <c r="F491" s="70">
        <v>117</v>
      </c>
      <c r="G491" s="70">
        <v>26</v>
      </c>
      <c r="H491" s="70">
        <v>2</v>
      </c>
      <c r="I491" s="70">
        <v>1</v>
      </c>
      <c r="J491" s="70">
        <v>1</v>
      </c>
      <c r="K491" s="70">
        <v>153</v>
      </c>
      <c r="N491" s="70"/>
      <c r="O491" s="70"/>
      <c r="P491" s="70"/>
      <c r="Q491" s="70"/>
      <c r="R491" s="70"/>
      <c r="S491" s="70"/>
      <c r="T491" s="70"/>
      <c r="U491" s="70"/>
      <c r="V491" s="70"/>
      <c r="W491" s="70"/>
    </row>
    <row r="492" spans="1:23" x14ac:dyDescent="0.25">
      <c r="A492" t="s">
        <v>81</v>
      </c>
      <c r="B492" s="70">
        <v>0</v>
      </c>
      <c r="C492" s="70">
        <v>0</v>
      </c>
      <c r="D492" s="70">
        <v>0</v>
      </c>
      <c r="E492" s="70">
        <v>0</v>
      </c>
      <c r="F492" s="70">
        <v>0</v>
      </c>
      <c r="G492" s="70">
        <v>0</v>
      </c>
      <c r="H492" s="70">
        <v>0</v>
      </c>
      <c r="I492" s="70">
        <v>0</v>
      </c>
      <c r="J492" s="70">
        <v>0</v>
      </c>
      <c r="K492" s="70">
        <v>0</v>
      </c>
      <c r="N492" s="70"/>
      <c r="O492" s="70"/>
      <c r="P492" s="70"/>
      <c r="Q492" s="70"/>
      <c r="R492" s="70"/>
      <c r="S492" s="70"/>
      <c r="T492" s="70"/>
      <c r="U492" s="70"/>
      <c r="V492" s="70"/>
      <c r="W492" s="70"/>
    </row>
    <row r="493" spans="1:23" x14ac:dyDescent="0.25">
      <c r="A493" t="s">
        <v>50</v>
      </c>
      <c r="B493" s="70">
        <v>0</v>
      </c>
      <c r="C493" s="70">
        <v>0</v>
      </c>
      <c r="D493" s="70">
        <v>0</v>
      </c>
      <c r="E493" s="70">
        <v>0</v>
      </c>
      <c r="F493" s="70">
        <v>0</v>
      </c>
      <c r="G493" s="70">
        <v>0</v>
      </c>
      <c r="H493" s="70">
        <v>0</v>
      </c>
      <c r="I493" s="70">
        <v>0</v>
      </c>
      <c r="J493" s="70">
        <v>0</v>
      </c>
      <c r="K493" s="70">
        <v>0</v>
      </c>
      <c r="N493" s="70"/>
      <c r="O493" s="70"/>
      <c r="P493" s="70"/>
      <c r="Q493" s="70"/>
      <c r="R493" s="70"/>
      <c r="S493" s="70"/>
      <c r="T493" s="70"/>
      <c r="U493" s="70"/>
      <c r="V493" s="70"/>
      <c r="W493" s="70"/>
    </row>
    <row r="494" spans="1:23" x14ac:dyDescent="0.25">
      <c r="A494" t="s">
        <v>51</v>
      </c>
      <c r="B494" s="70">
        <v>0</v>
      </c>
      <c r="C494" s="70">
        <v>0</v>
      </c>
      <c r="D494" s="70">
        <v>0</v>
      </c>
      <c r="E494" s="70">
        <v>0</v>
      </c>
      <c r="F494" s="70">
        <v>7</v>
      </c>
      <c r="G494" s="70">
        <v>0</v>
      </c>
      <c r="H494" s="70">
        <v>0</v>
      </c>
      <c r="I494" s="70">
        <v>0</v>
      </c>
      <c r="J494" s="70">
        <v>1</v>
      </c>
      <c r="K494" s="70">
        <v>8</v>
      </c>
      <c r="N494" s="70"/>
      <c r="O494" s="70"/>
      <c r="P494" s="70"/>
      <c r="Q494" s="70"/>
      <c r="R494" s="70"/>
      <c r="S494" s="70"/>
      <c r="T494" s="70"/>
      <c r="U494" s="70"/>
      <c r="V494" s="70"/>
      <c r="W494" s="70"/>
    </row>
    <row r="495" spans="1:23" x14ac:dyDescent="0.25">
      <c r="A495" t="s">
        <v>42</v>
      </c>
      <c r="B495" s="70">
        <v>0</v>
      </c>
      <c r="C495" s="70">
        <v>0</v>
      </c>
      <c r="D495" s="70">
        <v>0</v>
      </c>
      <c r="E495" s="70">
        <v>3</v>
      </c>
      <c r="F495" s="70">
        <v>1</v>
      </c>
      <c r="G495" s="70">
        <v>0</v>
      </c>
      <c r="H495" s="70">
        <v>0</v>
      </c>
      <c r="I495" s="70">
        <v>0</v>
      </c>
      <c r="J495" s="70">
        <v>0</v>
      </c>
      <c r="K495" s="70">
        <v>4</v>
      </c>
      <c r="N495" s="70"/>
      <c r="O495" s="70"/>
      <c r="P495" s="70"/>
      <c r="Q495" s="70"/>
      <c r="R495" s="70"/>
      <c r="S495" s="70"/>
      <c r="T495" s="70"/>
      <c r="U495" s="70"/>
      <c r="V495" s="70"/>
      <c r="W495" s="70"/>
    </row>
    <row r="496" spans="1:23" x14ac:dyDescent="0.25">
      <c r="A496" t="s">
        <v>8</v>
      </c>
      <c r="B496" s="70">
        <v>0</v>
      </c>
      <c r="C496" s="70">
        <v>0</v>
      </c>
      <c r="D496" s="70">
        <v>0</v>
      </c>
      <c r="E496" s="70">
        <v>0</v>
      </c>
      <c r="F496" s="70">
        <v>0</v>
      </c>
      <c r="G496" s="70">
        <v>14</v>
      </c>
      <c r="H496" s="70">
        <v>13</v>
      </c>
      <c r="I496" s="70">
        <v>15</v>
      </c>
      <c r="J496" s="70">
        <v>1</v>
      </c>
      <c r="K496" s="70">
        <v>43</v>
      </c>
      <c r="N496" s="70"/>
      <c r="O496" s="70"/>
      <c r="P496" s="70"/>
      <c r="Q496" s="70"/>
      <c r="R496" s="70"/>
      <c r="S496" s="70"/>
      <c r="T496" s="70"/>
      <c r="U496" s="70"/>
      <c r="V496" s="70"/>
      <c r="W496" s="70"/>
    </row>
    <row r="497" spans="1:23" x14ac:dyDescent="0.25">
      <c r="A497" t="s">
        <v>9</v>
      </c>
      <c r="B497" s="70">
        <v>0</v>
      </c>
      <c r="C497" s="70">
        <v>0</v>
      </c>
      <c r="D497" s="70">
        <v>12</v>
      </c>
      <c r="E497" s="70">
        <v>0</v>
      </c>
      <c r="F497" s="70">
        <v>28</v>
      </c>
      <c r="G497" s="70">
        <v>2700</v>
      </c>
      <c r="H497" s="70">
        <v>0</v>
      </c>
      <c r="I497" s="70">
        <v>0</v>
      </c>
      <c r="J497" s="70">
        <v>0</v>
      </c>
      <c r="K497" s="70">
        <v>2740</v>
      </c>
      <c r="N497" s="70"/>
      <c r="O497" s="70"/>
      <c r="P497" s="70"/>
      <c r="Q497" s="70"/>
      <c r="R497" s="70"/>
      <c r="S497" s="70"/>
      <c r="T497" s="70"/>
      <c r="U497" s="70"/>
      <c r="V497" s="70"/>
      <c r="W497" s="70"/>
    </row>
    <row r="498" spans="1:23" x14ac:dyDescent="0.25">
      <c r="A498" t="s">
        <v>44</v>
      </c>
      <c r="B498" s="70">
        <v>0</v>
      </c>
      <c r="C498" s="70">
        <v>0</v>
      </c>
      <c r="D498" s="70">
        <v>0</v>
      </c>
      <c r="E498" s="70">
        <v>0</v>
      </c>
      <c r="F498" s="70">
        <v>1</v>
      </c>
      <c r="G498" s="70">
        <v>0</v>
      </c>
      <c r="H498" s="70">
        <v>1</v>
      </c>
      <c r="I498" s="70">
        <v>0</v>
      </c>
      <c r="J498" s="70">
        <v>3</v>
      </c>
      <c r="K498" s="70">
        <v>5</v>
      </c>
      <c r="N498" s="70"/>
      <c r="O498" s="70"/>
      <c r="P498" s="70"/>
      <c r="Q498" s="70"/>
      <c r="R498" s="70"/>
      <c r="S498" s="70"/>
      <c r="T498" s="70"/>
      <c r="U498" s="70"/>
      <c r="V498" s="70"/>
      <c r="W498" s="70"/>
    </row>
    <row r="499" spans="1:23" x14ac:dyDescent="0.25">
      <c r="A499" t="s">
        <v>10</v>
      </c>
      <c r="B499" s="70">
        <v>0</v>
      </c>
      <c r="C499" s="70">
        <v>0</v>
      </c>
      <c r="D499" s="70">
        <v>0</v>
      </c>
      <c r="E499" s="70">
        <v>0</v>
      </c>
      <c r="F499" s="70">
        <v>0</v>
      </c>
      <c r="G499" s="70">
        <v>50</v>
      </c>
      <c r="H499" s="70">
        <v>0</v>
      </c>
      <c r="I499" s="70">
        <v>1</v>
      </c>
      <c r="J499" s="70">
        <v>1</v>
      </c>
      <c r="K499" s="70">
        <v>52</v>
      </c>
      <c r="N499" s="70"/>
      <c r="O499" s="70"/>
      <c r="P499" s="70"/>
      <c r="Q499" s="70"/>
      <c r="R499" s="70"/>
      <c r="S499" s="70"/>
      <c r="T499" s="70"/>
      <c r="U499" s="70"/>
      <c r="V499" s="70"/>
      <c r="W499" s="70"/>
    </row>
    <row r="500" spans="1:23" x14ac:dyDescent="0.25">
      <c r="A500" t="s">
        <v>11</v>
      </c>
      <c r="B500" s="70">
        <v>0</v>
      </c>
      <c r="C500" s="70">
        <v>0</v>
      </c>
      <c r="D500" s="70">
        <v>0</v>
      </c>
      <c r="E500" s="70">
        <v>279</v>
      </c>
      <c r="F500" s="70">
        <v>698</v>
      </c>
      <c r="G500" s="70">
        <v>2401</v>
      </c>
      <c r="H500" s="70">
        <v>1047</v>
      </c>
      <c r="I500" s="70">
        <v>85</v>
      </c>
      <c r="J500" s="70">
        <v>128</v>
      </c>
      <c r="K500" s="70">
        <v>4638</v>
      </c>
      <c r="N500" s="70"/>
      <c r="O500" s="70"/>
      <c r="P500" s="70"/>
      <c r="Q500" s="70"/>
      <c r="R500" s="70"/>
      <c r="S500" s="70"/>
      <c r="T500" s="70"/>
      <c r="U500" s="70"/>
      <c r="V500" s="70"/>
      <c r="W500" s="70"/>
    </row>
    <row r="501" spans="1:23" x14ac:dyDescent="0.25">
      <c r="A501" t="s">
        <v>12</v>
      </c>
      <c r="B501" s="70">
        <v>0</v>
      </c>
      <c r="C501" s="70">
        <v>0</v>
      </c>
      <c r="D501" s="70">
        <v>0</v>
      </c>
      <c r="E501" s="70">
        <v>28</v>
      </c>
      <c r="F501" s="70">
        <v>40</v>
      </c>
      <c r="G501" s="70">
        <v>190</v>
      </c>
      <c r="H501" s="70">
        <v>100</v>
      </c>
      <c r="I501" s="70">
        <v>37</v>
      </c>
      <c r="J501" s="70">
        <v>12</v>
      </c>
      <c r="K501" s="70">
        <v>407</v>
      </c>
      <c r="N501" s="70"/>
      <c r="O501" s="70"/>
      <c r="P501" s="70"/>
      <c r="Q501" s="70"/>
      <c r="R501" s="70"/>
      <c r="S501" s="70"/>
      <c r="T501" s="70"/>
      <c r="U501" s="70"/>
      <c r="V501" s="70"/>
      <c r="W501" s="70"/>
    </row>
    <row r="502" spans="1:23" x14ac:dyDescent="0.25">
      <c r="A502" t="s">
        <v>32</v>
      </c>
      <c r="B502" s="70">
        <v>0</v>
      </c>
      <c r="C502" s="70">
        <v>0</v>
      </c>
      <c r="D502" s="70">
        <v>0</v>
      </c>
      <c r="E502" s="70">
        <v>0</v>
      </c>
      <c r="F502" s="70">
        <v>0</v>
      </c>
      <c r="G502" s="70">
        <v>5</v>
      </c>
      <c r="H502" s="70">
        <v>1</v>
      </c>
      <c r="I502" s="70">
        <v>3</v>
      </c>
      <c r="J502" s="70">
        <v>1</v>
      </c>
      <c r="K502" s="70">
        <v>10</v>
      </c>
      <c r="N502" s="70"/>
      <c r="O502" s="70"/>
      <c r="P502" s="70"/>
      <c r="Q502" s="70"/>
      <c r="R502" s="70"/>
      <c r="S502" s="70"/>
      <c r="T502" s="70"/>
      <c r="U502" s="70"/>
      <c r="V502" s="70"/>
      <c r="W502" s="70"/>
    </row>
    <row r="503" spans="1:23" x14ac:dyDescent="0.25">
      <c r="A503" t="s">
        <v>18</v>
      </c>
      <c r="B503" s="70">
        <v>15</v>
      </c>
      <c r="C503" s="70">
        <v>0</v>
      </c>
      <c r="D503" s="70">
        <v>0</v>
      </c>
      <c r="E503" s="70">
        <v>0</v>
      </c>
      <c r="F503" s="70">
        <v>251</v>
      </c>
      <c r="G503" s="70">
        <v>165</v>
      </c>
      <c r="H503" s="70">
        <v>566</v>
      </c>
      <c r="I503" s="70">
        <v>84</v>
      </c>
      <c r="J503" s="70">
        <v>68</v>
      </c>
      <c r="K503" s="70">
        <v>1149</v>
      </c>
      <c r="N503" s="70"/>
      <c r="O503" s="70"/>
      <c r="P503" s="70"/>
      <c r="Q503" s="70"/>
      <c r="R503" s="70"/>
      <c r="S503" s="70"/>
      <c r="T503" s="70"/>
      <c r="U503" s="70"/>
      <c r="V503" s="70"/>
      <c r="W503" s="70"/>
    </row>
    <row r="504" spans="1:23" x14ac:dyDescent="0.25">
      <c r="A504" t="s">
        <v>46</v>
      </c>
      <c r="B504" s="70">
        <v>0</v>
      </c>
      <c r="C504" s="70">
        <v>0</v>
      </c>
      <c r="D504" s="70">
        <v>0</v>
      </c>
      <c r="E504" s="70">
        <v>0</v>
      </c>
      <c r="F504" s="70">
        <v>0</v>
      </c>
      <c r="G504" s="70">
        <v>0</v>
      </c>
      <c r="H504" s="70">
        <v>0</v>
      </c>
      <c r="I504" s="70">
        <v>0</v>
      </c>
      <c r="J504" s="70">
        <v>0</v>
      </c>
      <c r="K504" s="70">
        <v>0</v>
      </c>
      <c r="N504" s="70"/>
      <c r="O504" s="70"/>
      <c r="P504" s="70"/>
      <c r="Q504" s="70"/>
      <c r="R504" s="70"/>
      <c r="S504" s="70"/>
      <c r="T504" s="70"/>
      <c r="U504" s="70"/>
      <c r="V504" s="70"/>
      <c r="W504" s="70"/>
    </row>
    <row r="505" spans="1:23" x14ac:dyDescent="0.25">
      <c r="A505" t="s">
        <v>13</v>
      </c>
      <c r="B505" s="70">
        <v>0</v>
      </c>
      <c r="C505" s="70">
        <v>0</v>
      </c>
      <c r="D505" s="70">
        <v>0</v>
      </c>
      <c r="E505" s="70">
        <v>0</v>
      </c>
      <c r="F505" s="70">
        <v>0</v>
      </c>
      <c r="G505" s="70">
        <v>0</v>
      </c>
      <c r="H505" s="70">
        <v>0</v>
      </c>
      <c r="I505" s="70">
        <v>0</v>
      </c>
      <c r="J505" s="70">
        <v>14</v>
      </c>
      <c r="K505" s="70">
        <v>14</v>
      </c>
      <c r="N505" s="70"/>
      <c r="O505" s="70"/>
      <c r="P505" s="70"/>
      <c r="Q505" s="70"/>
      <c r="R505" s="70"/>
      <c r="S505" s="70"/>
      <c r="T505" s="70"/>
      <c r="U505" s="70"/>
      <c r="V505" s="70"/>
      <c r="W505" s="70"/>
    </row>
    <row r="506" spans="1:23" x14ac:dyDescent="0.25">
      <c r="A506" t="s">
        <v>14</v>
      </c>
      <c r="B506" s="70">
        <v>55</v>
      </c>
      <c r="C506" s="70">
        <v>0</v>
      </c>
      <c r="D506" s="70">
        <v>0</v>
      </c>
      <c r="E506" s="70">
        <v>67</v>
      </c>
      <c r="F506" s="70">
        <v>343</v>
      </c>
      <c r="G506" s="70">
        <v>147</v>
      </c>
      <c r="H506" s="70">
        <v>17</v>
      </c>
      <c r="I506" s="70">
        <v>5</v>
      </c>
      <c r="J506" s="70">
        <v>7</v>
      </c>
      <c r="K506" s="70">
        <v>641</v>
      </c>
      <c r="N506" s="70"/>
      <c r="O506" s="70"/>
      <c r="P506" s="70"/>
      <c r="Q506" s="70"/>
      <c r="R506" s="70"/>
      <c r="S506" s="70"/>
      <c r="T506" s="70"/>
      <c r="U506" s="70"/>
      <c r="V506" s="70"/>
      <c r="W506" s="70"/>
    </row>
    <row r="507" spans="1:23" x14ac:dyDescent="0.25">
      <c r="A507" t="s">
        <v>40</v>
      </c>
      <c r="B507" s="70">
        <v>680</v>
      </c>
      <c r="C507" s="70">
        <v>1</v>
      </c>
      <c r="D507" s="70">
        <v>3</v>
      </c>
      <c r="E507" s="70">
        <v>0</v>
      </c>
      <c r="F507" s="70">
        <v>0</v>
      </c>
      <c r="G507" s="70">
        <v>4</v>
      </c>
      <c r="H507" s="70">
        <v>0</v>
      </c>
      <c r="I507" s="70">
        <v>0</v>
      </c>
      <c r="J507" s="70">
        <v>0</v>
      </c>
      <c r="K507" s="70">
        <v>688</v>
      </c>
      <c r="N507" s="70"/>
      <c r="O507" s="70"/>
      <c r="P507" s="70"/>
      <c r="Q507" s="70"/>
      <c r="R507" s="70"/>
      <c r="S507" s="70"/>
      <c r="T507" s="70"/>
      <c r="U507" s="70"/>
      <c r="V507" s="70"/>
      <c r="W507" s="70"/>
    </row>
    <row r="508" spans="1:23" x14ac:dyDescent="0.25">
      <c r="A508" t="s">
        <v>52</v>
      </c>
      <c r="B508" s="70">
        <v>0</v>
      </c>
      <c r="C508" s="70">
        <v>0</v>
      </c>
      <c r="D508" s="70">
        <v>0</v>
      </c>
      <c r="E508" s="70">
        <v>0</v>
      </c>
      <c r="F508" s="70">
        <v>0</v>
      </c>
      <c r="G508" s="70">
        <v>0</v>
      </c>
      <c r="H508" s="70">
        <v>0</v>
      </c>
      <c r="I508" s="70">
        <v>0</v>
      </c>
      <c r="J508" s="70">
        <v>0</v>
      </c>
      <c r="K508" s="70">
        <v>0</v>
      </c>
      <c r="N508" s="70"/>
      <c r="O508" s="70"/>
      <c r="P508" s="70"/>
      <c r="Q508" s="70"/>
      <c r="R508" s="70"/>
      <c r="S508" s="70"/>
      <c r="T508" s="70"/>
      <c r="U508" s="70"/>
      <c r="V508" s="70"/>
      <c r="W508" s="70"/>
    </row>
    <row r="509" spans="1:23" x14ac:dyDescent="0.25">
      <c r="A509" t="s">
        <v>53</v>
      </c>
      <c r="B509" s="70">
        <v>0</v>
      </c>
      <c r="C509" s="70">
        <v>0</v>
      </c>
      <c r="D509" s="70">
        <v>0</v>
      </c>
      <c r="E509" s="70">
        <v>0</v>
      </c>
      <c r="F509" s="70">
        <v>0</v>
      </c>
      <c r="G509" s="70">
        <v>0</v>
      </c>
      <c r="H509" s="70">
        <v>0</v>
      </c>
      <c r="I509" s="70">
        <v>3</v>
      </c>
      <c r="J509" s="70">
        <v>1</v>
      </c>
      <c r="K509" s="70">
        <v>4</v>
      </c>
      <c r="N509" s="70"/>
      <c r="O509" s="70"/>
      <c r="P509" s="70"/>
      <c r="Q509" s="70"/>
      <c r="R509" s="70"/>
      <c r="S509" s="70"/>
      <c r="T509" s="70"/>
      <c r="U509" s="70"/>
      <c r="V509" s="70"/>
      <c r="W509" s="70"/>
    </row>
    <row r="510" spans="1:23" x14ac:dyDescent="0.25">
      <c r="A510" t="s">
        <v>15</v>
      </c>
      <c r="B510" s="70">
        <v>0</v>
      </c>
      <c r="C510" s="70">
        <v>0</v>
      </c>
      <c r="D510" s="70">
        <v>0</v>
      </c>
      <c r="E510" s="70">
        <v>0</v>
      </c>
      <c r="F510" s="70">
        <v>18</v>
      </c>
      <c r="G510" s="70">
        <v>1</v>
      </c>
      <c r="H510" s="70">
        <v>18</v>
      </c>
      <c r="I510" s="70">
        <v>0</v>
      </c>
      <c r="J510" s="70">
        <v>0</v>
      </c>
      <c r="K510" s="70">
        <v>37</v>
      </c>
      <c r="N510" s="70"/>
      <c r="O510" s="70"/>
      <c r="P510" s="70"/>
      <c r="Q510" s="70"/>
      <c r="R510" s="70"/>
      <c r="S510" s="70"/>
      <c r="T510" s="70"/>
      <c r="U510" s="70"/>
      <c r="V510" s="70"/>
      <c r="W510" s="70"/>
    </row>
    <row r="511" spans="1:23" x14ac:dyDescent="0.25">
      <c r="A511" t="s">
        <v>54</v>
      </c>
      <c r="B511" s="70">
        <v>0</v>
      </c>
      <c r="C511" s="70">
        <v>0</v>
      </c>
      <c r="D511" s="70">
        <v>0</v>
      </c>
      <c r="E511" s="70">
        <v>0</v>
      </c>
      <c r="F511" s="70">
        <v>0</v>
      </c>
      <c r="G511" s="70">
        <v>0</v>
      </c>
      <c r="H511" s="70">
        <v>42</v>
      </c>
      <c r="I511" s="70">
        <v>7</v>
      </c>
      <c r="J511" s="70">
        <v>0</v>
      </c>
      <c r="K511" s="70">
        <v>49</v>
      </c>
      <c r="N511" s="70"/>
      <c r="O511" s="70"/>
      <c r="P511" s="70"/>
      <c r="Q511" s="70"/>
      <c r="R511" s="70"/>
      <c r="S511" s="70"/>
      <c r="T511" s="70"/>
      <c r="U511" s="70"/>
      <c r="V511" s="70"/>
      <c r="W511" s="70"/>
    </row>
    <row r="512" spans="1:23" x14ac:dyDescent="0.25">
      <c r="A512" t="s">
        <v>47</v>
      </c>
      <c r="B512" s="70">
        <v>0</v>
      </c>
      <c r="C512" s="70">
        <v>0</v>
      </c>
      <c r="D512" s="70">
        <v>0</v>
      </c>
      <c r="E512" s="70">
        <v>18</v>
      </c>
      <c r="F512" s="70">
        <v>28</v>
      </c>
      <c r="G512" s="70">
        <v>29</v>
      </c>
      <c r="H512" s="70">
        <v>53</v>
      </c>
      <c r="I512" s="70">
        <v>0</v>
      </c>
      <c r="J512" s="70">
        <v>0</v>
      </c>
      <c r="K512" s="70">
        <v>128</v>
      </c>
      <c r="N512" s="70"/>
      <c r="O512" s="70"/>
      <c r="P512" s="70"/>
      <c r="Q512" s="70"/>
      <c r="R512" s="70"/>
      <c r="S512" s="70"/>
      <c r="T512" s="70"/>
      <c r="U512" s="70"/>
      <c r="V512" s="70"/>
      <c r="W512" s="70"/>
    </row>
    <row r="513" spans="1:23" x14ac:dyDescent="0.25">
      <c r="A513" t="s">
        <v>16</v>
      </c>
      <c r="B513" s="70">
        <v>0</v>
      </c>
      <c r="C513" s="70">
        <v>2</v>
      </c>
      <c r="D513" s="70">
        <v>0</v>
      </c>
      <c r="E513" s="70">
        <v>0</v>
      </c>
      <c r="F513" s="70">
        <v>0</v>
      </c>
      <c r="G513" s="70">
        <v>2</v>
      </c>
      <c r="H513" s="70">
        <v>1</v>
      </c>
      <c r="I513" s="70">
        <v>1</v>
      </c>
      <c r="J513" s="70">
        <v>0</v>
      </c>
      <c r="K513" s="70">
        <v>6</v>
      </c>
      <c r="N513" s="70"/>
      <c r="O513" s="70"/>
      <c r="P513" s="70"/>
      <c r="Q513" s="70"/>
      <c r="R513" s="70"/>
      <c r="S513" s="70"/>
      <c r="T513" s="70"/>
      <c r="U513" s="70"/>
      <c r="V513" s="70"/>
      <c r="W513" s="70"/>
    </row>
    <row r="514" spans="1:23" x14ac:dyDescent="0.25">
      <c r="A514" t="s">
        <v>55</v>
      </c>
      <c r="B514" s="70">
        <v>0</v>
      </c>
      <c r="C514" s="70">
        <v>0</v>
      </c>
      <c r="D514" s="70">
        <v>0</v>
      </c>
      <c r="E514" s="70">
        <v>0</v>
      </c>
      <c r="F514" s="70">
        <v>0</v>
      </c>
      <c r="G514" s="70">
        <v>0</v>
      </c>
      <c r="H514" s="70">
        <v>0</v>
      </c>
      <c r="I514" s="70">
        <v>0</v>
      </c>
      <c r="J514" s="70">
        <v>0</v>
      </c>
      <c r="K514" s="70">
        <v>0</v>
      </c>
      <c r="N514" s="70"/>
      <c r="O514" s="70"/>
      <c r="P514" s="70"/>
      <c r="Q514" s="70"/>
      <c r="R514" s="70"/>
      <c r="S514" s="70"/>
      <c r="T514" s="70"/>
      <c r="U514" s="70"/>
      <c r="V514" s="70"/>
      <c r="W514" s="70"/>
    </row>
    <row r="515" spans="1:23" x14ac:dyDescent="0.25">
      <c r="A515" t="s">
        <v>17</v>
      </c>
      <c r="B515" s="70">
        <v>0</v>
      </c>
      <c r="C515" s="70">
        <v>0</v>
      </c>
      <c r="D515" s="70">
        <v>0</v>
      </c>
      <c r="E515" s="70">
        <v>0</v>
      </c>
      <c r="F515" s="70">
        <v>1000</v>
      </c>
      <c r="G515" s="70">
        <v>2</v>
      </c>
      <c r="H515" s="70">
        <v>7</v>
      </c>
      <c r="I515" s="70">
        <v>0</v>
      </c>
      <c r="J515" s="70">
        <v>5</v>
      </c>
      <c r="K515" s="70">
        <v>1014</v>
      </c>
      <c r="N515" s="70"/>
      <c r="O515" s="70"/>
      <c r="P515" s="70"/>
      <c r="Q515" s="70"/>
      <c r="R515" s="70"/>
      <c r="S515" s="70"/>
      <c r="T515" s="70"/>
      <c r="U515" s="70"/>
      <c r="V515" s="70"/>
      <c r="W515" s="70"/>
    </row>
    <row r="516" spans="1:23" x14ac:dyDescent="0.25">
      <c r="A516" t="s">
        <v>24</v>
      </c>
      <c r="B516" s="70">
        <v>753</v>
      </c>
      <c r="C516" s="70">
        <v>37</v>
      </c>
      <c r="D516" s="70">
        <v>58</v>
      </c>
      <c r="E516" s="70">
        <v>516</v>
      </c>
      <c r="F516" s="70">
        <v>2585</v>
      </c>
      <c r="G516" s="70">
        <v>5791</v>
      </c>
      <c r="H516" s="70">
        <v>1923</v>
      </c>
      <c r="I516" s="70">
        <v>276</v>
      </c>
      <c r="J516" s="70">
        <v>287</v>
      </c>
      <c r="K516" s="70">
        <v>12226</v>
      </c>
      <c r="N516" s="70"/>
      <c r="O516" s="70"/>
      <c r="P516" s="70"/>
      <c r="Q516" s="70"/>
      <c r="R516" s="70"/>
      <c r="S516" s="70"/>
      <c r="T516" s="70"/>
      <c r="U516" s="70"/>
      <c r="V516" s="70"/>
      <c r="W516" s="70"/>
    </row>
    <row r="517" spans="1:23" x14ac:dyDescent="0.25">
      <c r="B517" s="70"/>
      <c r="C517" s="70"/>
      <c r="D517" s="70"/>
      <c r="E517" s="70"/>
      <c r="F517" s="70"/>
      <c r="G517" s="70"/>
      <c r="H517" s="70"/>
      <c r="I517" s="70"/>
      <c r="J517" s="70"/>
      <c r="K517" s="70"/>
      <c r="N517" s="70"/>
      <c r="O517" s="70"/>
      <c r="P517" s="70"/>
      <c r="Q517" s="70"/>
      <c r="R517" s="70"/>
      <c r="S517" s="70"/>
      <c r="T517" s="70"/>
      <c r="U517" s="70"/>
      <c r="V517" s="70"/>
      <c r="W517" s="70"/>
    </row>
    <row r="518" spans="1:23" x14ac:dyDescent="0.25">
      <c r="B518" s="70"/>
      <c r="C518" s="70"/>
      <c r="D518" s="70"/>
      <c r="E518" s="70"/>
      <c r="F518" s="70"/>
      <c r="G518" s="70"/>
      <c r="H518" s="70"/>
      <c r="I518" s="70"/>
      <c r="J518" s="70"/>
      <c r="K518" s="70"/>
      <c r="N518" s="70"/>
      <c r="O518" s="70"/>
      <c r="P518" s="70"/>
      <c r="Q518" s="70"/>
      <c r="R518" s="70"/>
      <c r="S518" s="70"/>
      <c r="T518" s="70"/>
      <c r="U518" s="70"/>
      <c r="V518" s="70"/>
      <c r="W518" s="70"/>
    </row>
    <row r="519" spans="1:23" x14ac:dyDescent="0.25">
      <c r="A519" t="s">
        <v>215</v>
      </c>
      <c r="B519" s="70" t="s">
        <v>20</v>
      </c>
      <c r="C519" s="70"/>
      <c r="D519" s="70"/>
      <c r="E519" s="70"/>
      <c r="F519" s="70" t="s">
        <v>21</v>
      </c>
      <c r="G519" s="70"/>
      <c r="H519" s="70"/>
      <c r="I519" s="70"/>
      <c r="J519" s="70"/>
      <c r="K519" s="70"/>
      <c r="N519" s="70"/>
      <c r="O519" s="70"/>
      <c r="P519" s="70"/>
      <c r="Q519" s="70"/>
      <c r="R519" s="70"/>
      <c r="S519" s="70"/>
      <c r="T519" s="70"/>
      <c r="U519" s="70"/>
      <c r="V519" s="70"/>
      <c r="W519" s="70"/>
    </row>
    <row r="520" spans="1:23" x14ac:dyDescent="0.25">
      <c r="A520" t="s">
        <v>19</v>
      </c>
      <c r="B520" s="70">
        <v>14</v>
      </c>
      <c r="C520" s="70">
        <v>19</v>
      </c>
      <c r="D520" s="70">
        <v>24</v>
      </c>
      <c r="E520" s="70">
        <v>29</v>
      </c>
      <c r="F520" s="70">
        <v>4</v>
      </c>
      <c r="G520" s="70">
        <v>9</v>
      </c>
      <c r="H520" s="70">
        <v>14</v>
      </c>
      <c r="I520" s="70">
        <v>19</v>
      </c>
      <c r="J520" s="70">
        <v>24</v>
      </c>
      <c r="K520" s="70" t="s">
        <v>24</v>
      </c>
      <c r="N520" s="70"/>
      <c r="O520" s="70"/>
      <c r="P520" s="70"/>
      <c r="Q520" s="70"/>
      <c r="R520" s="70"/>
      <c r="S520" s="70"/>
      <c r="T520" s="70"/>
      <c r="U520" s="70"/>
      <c r="V520" s="70"/>
      <c r="W520" s="70"/>
    </row>
    <row r="521" spans="1:23" x14ac:dyDescent="0.25">
      <c r="A521" t="s">
        <v>1</v>
      </c>
      <c r="B521" s="70">
        <v>0</v>
      </c>
      <c r="C521" s="70">
        <v>0</v>
      </c>
      <c r="D521" s="70">
        <v>0</v>
      </c>
      <c r="E521" s="70">
        <v>0</v>
      </c>
      <c r="F521" s="70">
        <v>18</v>
      </c>
      <c r="G521" s="70">
        <v>32</v>
      </c>
      <c r="H521" s="70">
        <v>73</v>
      </c>
      <c r="I521" s="70">
        <v>41</v>
      </c>
      <c r="J521" s="70">
        <v>25</v>
      </c>
      <c r="K521" s="70">
        <v>189</v>
      </c>
      <c r="N521" s="70"/>
      <c r="O521" s="70"/>
      <c r="P521" s="70"/>
      <c r="Q521" s="70"/>
      <c r="R521" s="70"/>
      <c r="S521" s="70"/>
      <c r="T521" s="70"/>
      <c r="U521" s="70"/>
      <c r="V521" s="70"/>
      <c r="W521" s="70"/>
    </row>
    <row r="522" spans="1:23" x14ac:dyDescent="0.25">
      <c r="A522" t="s">
        <v>49</v>
      </c>
      <c r="B522" s="70">
        <v>0</v>
      </c>
      <c r="C522" s="70">
        <v>0</v>
      </c>
      <c r="D522" s="70">
        <v>0</v>
      </c>
      <c r="E522" s="70">
        <v>0</v>
      </c>
      <c r="F522" s="70">
        <v>0</v>
      </c>
      <c r="G522" s="70">
        <v>0</v>
      </c>
      <c r="H522" s="70">
        <v>0</v>
      </c>
      <c r="I522" s="70">
        <v>0</v>
      </c>
      <c r="J522" s="70">
        <v>0</v>
      </c>
      <c r="K522" s="70">
        <v>0</v>
      </c>
      <c r="N522" s="70"/>
      <c r="O522" s="70"/>
      <c r="P522" s="70"/>
      <c r="Q522" s="70"/>
      <c r="R522" s="70"/>
      <c r="S522" s="70"/>
      <c r="T522" s="70"/>
      <c r="U522" s="70"/>
      <c r="V522" s="70"/>
      <c r="W522" s="70"/>
    </row>
    <row r="523" spans="1:23" x14ac:dyDescent="0.25">
      <c r="A523" t="s">
        <v>45</v>
      </c>
      <c r="B523" s="70">
        <v>0</v>
      </c>
      <c r="C523" s="70">
        <v>0</v>
      </c>
      <c r="D523" s="70">
        <v>0</v>
      </c>
      <c r="E523" s="70">
        <v>0</v>
      </c>
      <c r="F523" s="70">
        <v>0</v>
      </c>
      <c r="G523" s="70">
        <v>0</v>
      </c>
      <c r="H523" s="70">
        <v>0</v>
      </c>
      <c r="I523" s="70">
        <v>0</v>
      </c>
      <c r="J523" s="70">
        <v>0</v>
      </c>
      <c r="K523" s="70">
        <v>0</v>
      </c>
      <c r="N523" s="70"/>
      <c r="O523" s="70"/>
      <c r="P523" s="70"/>
      <c r="Q523" s="70"/>
      <c r="R523" s="70"/>
      <c r="S523" s="70"/>
      <c r="T523" s="70"/>
      <c r="U523" s="70"/>
      <c r="V523" s="70"/>
      <c r="W523" s="70"/>
    </row>
    <row r="524" spans="1:23" x14ac:dyDescent="0.25">
      <c r="A524" t="s">
        <v>41</v>
      </c>
      <c r="B524" s="70">
        <v>0</v>
      </c>
      <c r="C524" s="70">
        <v>1</v>
      </c>
      <c r="D524" s="70">
        <v>8</v>
      </c>
      <c r="E524" s="70">
        <v>2</v>
      </c>
      <c r="F524" s="70">
        <v>65</v>
      </c>
      <c r="G524" s="70">
        <v>14</v>
      </c>
      <c r="H524" s="70">
        <v>1</v>
      </c>
      <c r="I524" s="70">
        <v>0</v>
      </c>
      <c r="J524" s="70">
        <v>0</v>
      </c>
      <c r="K524" s="70">
        <v>91</v>
      </c>
      <c r="N524" s="70"/>
      <c r="O524" s="70"/>
      <c r="P524" s="70"/>
      <c r="Q524" s="70"/>
      <c r="R524" s="70"/>
      <c r="S524" s="70"/>
      <c r="T524" s="70"/>
      <c r="U524" s="70"/>
      <c r="V524" s="70"/>
      <c r="W524" s="70"/>
    </row>
    <row r="525" spans="1:23" x14ac:dyDescent="0.25">
      <c r="A525" t="s">
        <v>2</v>
      </c>
      <c r="B525" s="70">
        <v>0</v>
      </c>
      <c r="C525" s="70">
        <v>0</v>
      </c>
      <c r="D525" s="70">
        <v>0</v>
      </c>
      <c r="E525" s="70">
        <v>11</v>
      </c>
      <c r="F525" s="70">
        <v>28</v>
      </c>
      <c r="G525" s="70">
        <v>11</v>
      </c>
      <c r="H525" s="70">
        <v>10</v>
      </c>
      <c r="I525" s="70">
        <v>0</v>
      </c>
      <c r="J525" s="70">
        <v>1</v>
      </c>
      <c r="K525" s="70">
        <v>61</v>
      </c>
      <c r="N525" s="70"/>
      <c r="O525" s="70"/>
      <c r="P525" s="70"/>
      <c r="Q525" s="70"/>
      <c r="R525" s="70"/>
      <c r="S525" s="70"/>
      <c r="T525" s="70"/>
      <c r="U525" s="70"/>
      <c r="V525" s="70"/>
      <c r="W525" s="70"/>
    </row>
    <row r="526" spans="1:23" x14ac:dyDescent="0.25">
      <c r="A526" t="s">
        <v>43</v>
      </c>
      <c r="B526" s="70">
        <v>6</v>
      </c>
      <c r="C526" s="70">
        <v>2</v>
      </c>
      <c r="D526" s="70">
        <v>2</v>
      </c>
      <c r="E526" s="70">
        <v>1</v>
      </c>
      <c r="F526" s="70">
        <v>0</v>
      </c>
      <c r="G526" s="70">
        <v>0</v>
      </c>
      <c r="H526" s="70">
        <v>3</v>
      </c>
      <c r="I526" s="70">
        <v>1</v>
      </c>
      <c r="J526" s="70">
        <v>3</v>
      </c>
      <c r="K526" s="70">
        <v>18</v>
      </c>
      <c r="N526" s="70"/>
      <c r="O526" s="70"/>
      <c r="P526" s="70"/>
      <c r="Q526" s="70"/>
      <c r="R526" s="70"/>
      <c r="S526" s="70"/>
      <c r="T526" s="70"/>
      <c r="U526" s="70"/>
      <c r="V526" s="70"/>
      <c r="W526" s="70"/>
    </row>
    <row r="527" spans="1:23" x14ac:dyDescent="0.25">
      <c r="A527" t="s">
        <v>3</v>
      </c>
      <c r="B527" s="70">
        <v>0</v>
      </c>
      <c r="C527" s="70">
        <v>6</v>
      </c>
      <c r="D527" s="70">
        <v>23</v>
      </c>
      <c r="E527" s="70">
        <v>8</v>
      </c>
      <c r="F527" s="70">
        <v>23</v>
      </c>
      <c r="G527" s="70">
        <v>2</v>
      </c>
      <c r="H527" s="70">
        <v>6</v>
      </c>
      <c r="I527" s="70">
        <v>3</v>
      </c>
      <c r="J527" s="70">
        <v>3</v>
      </c>
      <c r="K527" s="70">
        <v>74</v>
      </c>
      <c r="N527" s="70"/>
      <c r="O527" s="70"/>
      <c r="P527" s="70"/>
      <c r="Q527" s="70"/>
      <c r="R527" s="70"/>
      <c r="S527" s="70"/>
      <c r="T527" s="70"/>
      <c r="U527" s="70"/>
      <c r="V527" s="70"/>
      <c r="W527" s="70"/>
    </row>
    <row r="528" spans="1:23" x14ac:dyDescent="0.25">
      <c r="A528" t="s">
        <v>4</v>
      </c>
      <c r="B528" s="70">
        <v>0</v>
      </c>
      <c r="C528" s="70">
        <v>0</v>
      </c>
      <c r="D528" s="70">
        <v>0</v>
      </c>
      <c r="E528" s="70">
        <v>0</v>
      </c>
      <c r="F528" s="70">
        <v>0</v>
      </c>
      <c r="G528" s="70">
        <v>0</v>
      </c>
      <c r="H528" s="70">
        <v>0</v>
      </c>
      <c r="I528" s="70">
        <v>0</v>
      </c>
      <c r="J528" s="70">
        <v>0</v>
      </c>
      <c r="K528" s="70">
        <v>0</v>
      </c>
      <c r="N528" s="70"/>
      <c r="O528" s="70"/>
      <c r="P528" s="70"/>
      <c r="Q528" s="70"/>
      <c r="R528" s="70"/>
      <c r="S528" s="70"/>
      <c r="T528" s="70"/>
      <c r="U528" s="70"/>
      <c r="V528" s="70"/>
      <c r="W528" s="70"/>
    </row>
    <row r="529" spans="1:23" x14ac:dyDescent="0.25">
      <c r="A529" t="s">
        <v>48</v>
      </c>
      <c r="B529" s="70">
        <v>0</v>
      </c>
      <c r="C529" s="70">
        <v>6</v>
      </c>
      <c r="D529" s="70">
        <v>0</v>
      </c>
      <c r="E529" s="70">
        <v>2</v>
      </c>
      <c r="F529" s="70">
        <v>0</v>
      </c>
      <c r="G529" s="70">
        <v>0</v>
      </c>
      <c r="H529" s="70">
        <v>0</v>
      </c>
      <c r="I529" s="70">
        <v>0</v>
      </c>
      <c r="J529" s="70">
        <v>0</v>
      </c>
      <c r="K529" s="70">
        <v>8</v>
      </c>
      <c r="N529" s="70"/>
      <c r="O529" s="70"/>
      <c r="P529" s="70"/>
      <c r="Q529" s="70"/>
      <c r="R529" s="70"/>
      <c r="S529" s="70"/>
      <c r="T529" s="70"/>
      <c r="U529" s="70"/>
      <c r="V529" s="70"/>
      <c r="W529" s="70"/>
    </row>
    <row r="530" spans="1:23" x14ac:dyDescent="0.25">
      <c r="A530" t="s">
        <v>6</v>
      </c>
      <c r="B530" s="70">
        <v>0</v>
      </c>
      <c r="C530" s="70">
        <v>0</v>
      </c>
      <c r="D530" s="70">
        <v>0</v>
      </c>
      <c r="E530" s="70">
        <v>0</v>
      </c>
      <c r="F530" s="70">
        <v>0</v>
      </c>
      <c r="G530" s="70">
        <v>0</v>
      </c>
      <c r="H530" s="70">
        <v>0</v>
      </c>
      <c r="I530" s="70">
        <v>0</v>
      </c>
      <c r="J530" s="70">
        <v>0</v>
      </c>
      <c r="K530" s="70">
        <v>0</v>
      </c>
      <c r="N530" s="70"/>
      <c r="O530" s="70"/>
      <c r="P530" s="70"/>
      <c r="Q530" s="70"/>
      <c r="R530" s="70"/>
      <c r="S530" s="70"/>
      <c r="T530" s="70"/>
      <c r="U530" s="70"/>
      <c r="V530" s="70"/>
      <c r="W530" s="70"/>
    </row>
    <row r="531" spans="1:23" x14ac:dyDescent="0.25">
      <c r="A531" t="s">
        <v>7</v>
      </c>
      <c r="B531" s="70">
        <v>0</v>
      </c>
      <c r="C531" s="70">
        <v>0</v>
      </c>
      <c r="D531" s="70">
        <v>0</v>
      </c>
      <c r="E531" s="70">
        <v>0</v>
      </c>
      <c r="F531" s="70">
        <v>0</v>
      </c>
      <c r="G531" s="70">
        <v>1</v>
      </c>
      <c r="H531" s="70">
        <v>7</v>
      </c>
      <c r="I531" s="70">
        <v>8</v>
      </c>
      <c r="J531" s="70">
        <v>1</v>
      </c>
      <c r="K531" s="70">
        <v>17</v>
      </c>
      <c r="N531" s="70"/>
      <c r="O531" s="70"/>
      <c r="P531" s="70"/>
      <c r="Q531" s="70"/>
      <c r="R531" s="70"/>
      <c r="S531" s="70"/>
      <c r="T531" s="70"/>
      <c r="U531" s="70"/>
      <c r="V531" s="70"/>
      <c r="W531" s="70"/>
    </row>
    <row r="532" spans="1:23" x14ac:dyDescent="0.25">
      <c r="A532" t="s">
        <v>81</v>
      </c>
      <c r="B532" s="70">
        <v>0</v>
      </c>
      <c r="C532" s="70">
        <v>0</v>
      </c>
      <c r="D532" s="70">
        <v>0</v>
      </c>
      <c r="E532" s="70">
        <v>0</v>
      </c>
      <c r="F532" s="70">
        <v>0</v>
      </c>
      <c r="G532" s="70">
        <v>0</v>
      </c>
      <c r="H532" s="70">
        <v>0</v>
      </c>
      <c r="I532" s="70">
        <v>0</v>
      </c>
      <c r="J532" s="70">
        <v>0</v>
      </c>
      <c r="K532" s="70">
        <v>0</v>
      </c>
      <c r="N532" s="70"/>
      <c r="O532" s="70"/>
      <c r="P532" s="70"/>
      <c r="Q532" s="70"/>
      <c r="R532" s="70"/>
      <c r="S532" s="70"/>
      <c r="T532" s="70"/>
      <c r="U532" s="70"/>
      <c r="V532" s="70"/>
      <c r="W532" s="70"/>
    </row>
    <row r="533" spans="1:23" x14ac:dyDescent="0.25">
      <c r="A533" t="s">
        <v>50</v>
      </c>
      <c r="B533" s="70">
        <v>0</v>
      </c>
      <c r="C533" s="70">
        <v>0</v>
      </c>
      <c r="D533" s="70">
        <v>0</v>
      </c>
      <c r="E533" s="70">
        <v>0</v>
      </c>
      <c r="F533" s="70">
        <v>1</v>
      </c>
      <c r="G533" s="70">
        <v>0</v>
      </c>
      <c r="H533" s="70">
        <v>1</v>
      </c>
      <c r="I533" s="70">
        <v>0</v>
      </c>
      <c r="J533" s="70">
        <v>0</v>
      </c>
      <c r="K533" s="70">
        <v>2</v>
      </c>
      <c r="N533" s="70"/>
      <c r="O533" s="70"/>
      <c r="P533" s="70"/>
      <c r="Q533" s="70"/>
      <c r="R533" s="70"/>
      <c r="S533" s="70"/>
      <c r="T533" s="70"/>
      <c r="U533" s="70"/>
      <c r="V533" s="70"/>
      <c r="W533" s="70"/>
    </row>
    <row r="534" spans="1:23" x14ac:dyDescent="0.25">
      <c r="A534" t="s">
        <v>51</v>
      </c>
      <c r="B534" s="70">
        <v>0</v>
      </c>
      <c r="C534" s="70">
        <v>0</v>
      </c>
      <c r="D534" s="70">
        <v>0</v>
      </c>
      <c r="E534" s="70">
        <v>0</v>
      </c>
      <c r="F534" s="70">
        <v>2</v>
      </c>
      <c r="G534" s="70">
        <v>0</v>
      </c>
      <c r="H534" s="70">
        <v>6</v>
      </c>
      <c r="I534" s="70">
        <v>0</v>
      </c>
      <c r="J534" s="70">
        <v>0</v>
      </c>
      <c r="K534" s="70">
        <v>8</v>
      </c>
      <c r="N534" s="70"/>
      <c r="O534" s="70"/>
      <c r="P534" s="70"/>
      <c r="Q534" s="70"/>
      <c r="R534" s="70"/>
      <c r="S534" s="70"/>
      <c r="T534" s="70"/>
      <c r="U534" s="70"/>
      <c r="V534" s="70"/>
      <c r="W534" s="70"/>
    </row>
    <row r="535" spans="1:23" x14ac:dyDescent="0.25">
      <c r="A535" t="s">
        <v>42</v>
      </c>
      <c r="B535" s="70">
        <v>0</v>
      </c>
      <c r="C535" s="70">
        <v>0</v>
      </c>
      <c r="D535" s="70">
        <v>0</v>
      </c>
      <c r="E535" s="70">
        <v>3</v>
      </c>
      <c r="F535" s="70">
        <v>6</v>
      </c>
      <c r="G535" s="70">
        <v>0</v>
      </c>
      <c r="H535" s="70">
        <v>4</v>
      </c>
      <c r="I535" s="70">
        <v>0</v>
      </c>
      <c r="J535" s="70">
        <v>1</v>
      </c>
      <c r="K535" s="70">
        <v>14</v>
      </c>
      <c r="N535" s="70"/>
      <c r="O535" s="70"/>
      <c r="P535" s="70"/>
      <c r="Q535" s="70"/>
      <c r="R535" s="70"/>
      <c r="S535" s="70"/>
      <c r="T535" s="70"/>
      <c r="U535" s="70"/>
      <c r="V535" s="70"/>
      <c r="W535" s="70"/>
    </row>
    <row r="536" spans="1:23" x14ac:dyDescent="0.25">
      <c r="A536" t="s">
        <v>8</v>
      </c>
      <c r="B536" s="70">
        <v>0</v>
      </c>
      <c r="C536" s="70">
        <v>0</v>
      </c>
      <c r="D536" s="70">
        <v>0</v>
      </c>
      <c r="E536" s="70">
        <v>0</v>
      </c>
      <c r="F536" s="70">
        <v>0</v>
      </c>
      <c r="G536" s="70">
        <v>1</v>
      </c>
      <c r="H536" s="70">
        <v>7</v>
      </c>
      <c r="I536" s="70">
        <v>3</v>
      </c>
      <c r="J536" s="70">
        <v>1</v>
      </c>
      <c r="K536" s="70">
        <v>12</v>
      </c>
      <c r="N536" s="70"/>
      <c r="O536" s="70"/>
      <c r="P536" s="70"/>
      <c r="Q536" s="70"/>
      <c r="R536" s="70"/>
      <c r="S536" s="70"/>
      <c r="T536" s="70"/>
      <c r="U536" s="70"/>
      <c r="V536" s="70"/>
      <c r="W536" s="70"/>
    </row>
    <row r="537" spans="1:23" x14ac:dyDescent="0.25">
      <c r="A537" t="s">
        <v>9</v>
      </c>
      <c r="B537" s="70">
        <v>0</v>
      </c>
      <c r="C537" s="70">
        <v>0</v>
      </c>
      <c r="D537" s="70">
        <v>0</v>
      </c>
      <c r="E537" s="70">
        <v>35</v>
      </c>
      <c r="F537" s="70">
        <v>101</v>
      </c>
      <c r="G537" s="70">
        <v>42</v>
      </c>
      <c r="H537" s="70">
        <v>255</v>
      </c>
      <c r="I537" s="70">
        <v>57</v>
      </c>
      <c r="J537" s="70">
        <v>1</v>
      </c>
      <c r="K537" s="70">
        <v>491</v>
      </c>
      <c r="N537" s="70"/>
      <c r="O537" s="70"/>
      <c r="P537" s="70"/>
      <c r="Q537" s="70"/>
      <c r="R537" s="70"/>
      <c r="S537" s="70"/>
      <c r="T537" s="70"/>
      <c r="U537" s="70"/>
      <c r="V537" s="70"/>
      <c r="W537" s="70"/>
    </row>
    <row r="538" spans="1:23" x14ac:dyDescent="0.25">
      <c r="A538" t="s">
        <v>44</v>
      </c>
      <c r="B538" s="70">
        <v>0</v>
      </c>
      <c r="C538" s="70">
        <v>0</v>
      </c>
      <c r="D538" s="70">
        <v>0</v>
      </c>
      <c r="E538" s="70">
        <v>0</v>
      </c>
      <c r="F538" s="70">
        <v>3</v>
      </c>
      <c r="G538" s="70">
        <v>2</v>
      </c>
      <c r="H538" s="70">
        <v>0</v>
      </c>
      <c r="I538" s="70">
        <v>0</v>
      </c>
      <c r="J538" s="70">
        <v>0</v>
      </c>
      <c r="K538" s="70">
        <v>5</v>
      </c>
      <c r="N538" s="70"/>
      <c r="O538" s="70"/>
      <c r="P538" s="70"/>
      <c r="Q538" s="70"/>
      <c r="R538" s="70"/>
      <c r="S538" s="70"/>
      <c r="T538" s="70"/>
      <c r="U538" s="70"/>
      <c r="V538" s="70"/>
      <c r="W538" s="70"/>
    </row>
    <row r="539" spans="1:23" x14ac:dyDescent="0.25">
      <c r="A539" t="s">
        <v>10</v>
      </c>
      <c r="B539" s="70">
        <v>0</v>
      </c>
      <c r="C539" s="70">
        <v>0</v>
      </c>
      <c r="D539" s="70">
        <v>0</v>
      </c>
      <c r="E539" s="70">
        <v>0</v>
      </c>
      <c r="F539" s="70">
        <v>13</v>
      </c>
      <c r="G539" s="70">
        <v>0</v>
      </c>
      <c r="H539" s="70">
        <v>3</v>
      </c>
      <c r="I539" s="70">
        <v>0</v>
      </c>
      <c r="J539" s="70">
        <v>0</v>
      </c>
      <c r="K539" s="70">
        <v>16</v>
      </c>
      <c r="N539" s="70"/>
      <c r="O539" s="70"/>
      <c r="P539" s="70"/>
      <c r="Q539" s="70"/>
      <c r="R539" s="70"/>
      <c r="S539" s="70"/>
      <c r="T539" s="70"/>
      <c r="U539" s="70"/>
      <c r="V539" s="70"/>
      <c r="W539" s="70"/>
    </row>
    <row r="540" spans="1:23" x14ac:dyDescent="0.25">
      <c r="A540" t="s">
        <v>11</v>
      </c>
      <c r="B540" s="70">
        <v>0</v>
      </c>
      <c r="C540" s="70">
        <v>0</v>
      </c>
      <c r="D540" s="70">
        <v>0</v>
      </c>
      <c r="E540" s="70">
        <v>0</v>
      </c>
      <c r="F540" s="70">
        <v>616</v>
      </c>
      <c r="G540" s="70">
        <v>3284</v>
      </c>
      <c r="H540" s="70">
        <v>5709</v>
      </c>
      <c r="I540" s="70">
        <v>275</v>
      </c>
      <c r="J540" s="70">
        <v>5</v>
      </c>
      <c r="K540" s="70">
        <v>9889</v>
      </c>
      <c r="N540" s="70"/>
      <c r="O540" s="70"/>
      <c r="P540" s="70"/>
      <c r="Q540" s="70"/>
      <c r="R540" s="70"/>
      <c r="S540" s="70"/>
      <c r="T540" s="70"/>
      <c r="U540" s="70"/>
      <c r="V540" s="70"/>
      <c r="W540" s="70"/>
    </row>
    <row r="541" spans="1:23" x14ac:dyDescent="0.25">
      <c r="A541" t="s">
        <v>12</v>
      </c>
      <c r="B541" s="70">
        <v>0</v>
      </c>
      <c r="C541" s="70">
        <v>0</v>
      </c>
      <c r="D541" s="70">
        <v>0</v>
      </c>
      <c r="E541" s="70">
        <v>0</v>
      </c>
      <c r="F541" s="70">
        <v>113</v>
      </c>
      <c r="G541" s="70">
        <v>146</v>
      </c>
      <c r="H541" s="70">
        <v>65</v>
      </c>
      <c r="I541" s="70">
        <v>26</v>
      </c>
      <c r="J541" s="70">
        <v>0</v>
      </c>
      <c r="K541" s="70">
        <v>350</v>
      </c>
      <c r="N541" s="70"/>
      <c r="O541" s="70"/>
      <c r="P541" s="70"/>
      <c r="Q541" s="70"/>
      <c r="R541" s="70"/>
      <c r="S541" s="70"/>
      <c r="T541" s="70"/>
      <c r="U541" s="70"/>
      <c r="V541" s="70"/>
      <c r="W541" s="70"/>
    </row>
    <row r="542" spans="1:23" x14ac:dyDescent="0.25">
      <c r="A542" t="s">
        <v>32</v>
      </c>
      <c r="B542" s="70">
        <v>0</v>
      </c>
      <c r="C542" s="70">
        <v>0</v>
      </c>
      <c r="D542" s="70">
        <v>0</v>
      </c>
      <c r="E542" s="70">
        <v>0</v>
      </c>
      <c r="F542" s="70">
        <v>0</v>
      </c>
      <c r="G542" s="70">
        <v>0</v>
      </c>
      <c r="H542" s="70">
        <v>4</v>
      </c>
      <c r="I542" s="70">
        <v>1</v>
      </c>
      <c r="J542" s="70">
        <v>0</v>
      </c>
      <c r="K542" s="70">
        <v>5</v>
      </c>
      <c r="N542" s="70"/>
      <c r="O542" s="70"/>
      <c r="P542" s="70"/>
      <c r="Q542" s="70"/>
      <c r="R542" s="70"/>
      <c r="S542" s="70"/>
      <c r="T542" s="70"/>
      <c r="U542" s="70"/>
      <c r="V542" s="70"/>
      <c r="W542" s="70"/>
    </row>
    <row r="543" spans="1:23" x14ac:dyDescent="0.25">
      <c r="A543" t="s">
        <v>18</v>
      </c>
      <c r="B543" s="70">
        <v>0</v>
      </c>
      <c r="C543" s="70">
        <v>0</v>
      </c>
      <c r="D543" s="70">
        <v>0</v>
      </c>
      <c r="E543" s="70">
        <v>0</v>
      </c>
      <c r="F543" s="70">
        <v>128</v>
      </c>
      <c r="G543" s="70">
        <v>405</v>
      </c>
      <c r="H543" s="70">
        <v>842</v>
      </c>
      <c r="I543" s="70">
        <v>129</v>
      </c>
      <c r="J543" s="70">
        <v>0</v>
      </c>
      <c r="K543" s="70">
        <v>1504</v>
      </c>
      <c r="N543" s="70"/>
      <c r="O543" s="70"/>
      <c r="P543" s="70"/>
      <c r="Q543" s="70"/>
      <c r="R543" s="70"/>
      <c r="S543" s="70"/>
      <c r="T543" s="70"/>
      <c r="U543" s="70"/>
      <c r="V543" s="70"/>
      <c r="W543" s="70"/>
    </row>
    <row r="544" spans="1:23" x14ac:dyDescent="0.25">
      <c r="A544" t="s">
        <v>46</v>
      </c>
      <c r="B544" s="70">
        <v>0</v>
      </c>
      <c r="C544" s="70">
        <v>0</v>
      </c>
      <c r="D544" s="70">
        <v>0</v>
      </c>
      <c r="E544" s="70">
        <v>0</v>
      </c>
      <c r="F544" s="70">
        <v>0</v>
      </c>
      <c r="G544" s="70">
        <v>0</v>
      </c>
      <c r="H544" s="70">
        <v>0</v>
      </c>
      <c r="I544" s="70">
        <v>0</v>
      </c>
      <c r="J544" s="70">
        <v>0</v>
      </c>
      <c r="K544" s="70">
        <v>0</v>
      </c>
      <c r="N544" s="70"/>
      <c r="O544" s="70"/>
      <c r="P544" s="70"/>
      <c r="Q544" s="70"/>
      <c r="R544" s="70"/>
      <c r="S544" s="70"/>
      <c r="T544" s="70"/>
      <c r="U544" s="70"/>
      <c r="V544" s="70"/>
      <c r="W544" s="70"/>
    </row>
    <row r="545" spans="1:23" x14ac:dyDescent="0.25">
      <c r="A545" t="s">
        <v>13</v>
      </c>
      <c r="B545" s="70">
        <v>0</v>
      </c>
      <c r="C545" s="70">
        <v>0</v>
      </c>
      <c r="D545" s="70">
        <v>0</v>
      </c>
      <c r="E545" s="70">
        <v>0</v>
      </c>
      <c r="F545" s="70">
        <v>0</v>
      </c>
      <c r="G545" s="70">
        <v>0</v>
      </c>
      <c r="H545" s="70">
        <v>8</v>
      </c>
      <c r="I545" s="70">
        <v>7</v>
      </c>
      <c r="J545" s="70">
        <v>0</v>
      </c>
      <c r="K545" s="70">
        <v>15</v>
      </c>
      <c r="N545" s="70"/>
      <c r="O545" s="70"/>
      <c r="P545" s="70"/>
      <c r="Q545" s="70"/>
      <c r="R545" s="70"/>
      <c r="S545" s="70"/>
      <c r="T545" s="70"/>
      <c r="U545" s="70"/>
      <c r="V545" s="70"/>
      <c r="W545" s="70"/>
    </row>
    <row r="546" spans="1:23" x14ac:dyDescent="0.25">
      <c r="A546" t="s">
        <v>14</v>
      </c>
      <c r="B546" s="70">
        <v>0</v>
      </c>
      <c r="C546" s="70">
        <v>0</v>
      </c>
      <c r="D546" s="70">
        <v>0</v>
      </c>
      <c r="E546" s="70">
        <v>1</v>
      </c>
      <c r="F546" s="70">
        <v>216</v>
      </c>
      <c r="G546" s="70">
        <v>163</v>
      </c>
      <c r="H546" s="70">
        <v>332</v>
      </c>
      <c r="I546" s="70">
        <v>30</v>
      </c>
      <c r="J546" s="70">
        <v>1</v>
      </c>
      <c r="K546" s="70">
        <v>743</v>
      </c>
      <c r="N546" s="70"/>
      <c r="O546" s="70"/>
      <c r="P546" s="70"/>
      <c r="Q546" s="70"/>
      <c r="R546" s="70"/>
      <c r="S546" s="70"/>
      <c r="T546" s="70"/>
      <c r="U546" s="70"/>
      <c r="V546" s="70"/>
      <c r="W546" s="70"/>
    </row>
    <row r="547" spans="1:23" x14ac:dyDescent="0.25">
      <c r="A547" t="s">
        <v>40</v>
      </c>
      <c r="B547" s="70">
        <v>0</v>
      </c>
      <c r="C547" s="70">
        <v>2</v>
      </c>
      <c r="D547" s="70">
        <v>0</v>
      </c>
      <c r="E547" s="70">
        <v>0</v>
      </c>
      <c r="F547" s="70">
        <v>1</v>
      </c>
      <c r="G547" s="70">
        <v>0</v>
      </c>
      <c r="H547" s="70">
        <v>0</v>
      </c>
      <c r="I547" s="70">
        <v>1</v>
      </c>
      <c r="J547" s="70">
        <v>0</v>
      </c>
      <c r="K547" s="70">
        <v>4</v>
      </c>
      <c r="N547" s="70"/>
      <c r="O547" s="70"/>
      <c r="P547" s="70"/>
      <c r="Q547" s="70"/>
      <c r="R547" s="70"/>
      <c r="S547" s="70"/>
      <c r="T547" s="70"/>
      <c r="U547" s="70"/>
      <c r="V547" s="70"/>
      <c r="W547" s="70"/>
    </row>
    <row r="548" spans="1:23" x14ac:dyDescent="0.25">
      <c r="A548" t="s">
        <v>52</v>
      </c>
      <c r="B548" s="70">
        <v>0</v>
      </c>
      <c r="C548" s="70">
        <v>0</v>
      </c>
      <c r="D548" s="70">
        <v>0</v>
      </c>
      <c r="E548" s="70">
        <v>0</v>
      </c>
      <c r="F548" s="70">
        <v>0</v>
      </c>
      <c r="G548" s="70">
        <v>0</v>
      </c>
      <c r="H548" s="70">
        <v>0</v>
      </c>
      <c r="I548" s="70">
        <v>0</v>
      </c>
      <c r="J548" s="70">
        <v>0</v>
      </c>
      <c r="K548" s="70">
        <v>0</v>
      </c>
      <c r="N548" s="70"/>
      <c r="O548" s="70"/>
      <c r="P548" s="70"/>
      <c r="Q548" s="70"/>
      <c r="R548" s="70"/>
      <c r="S548" s="70"/>
      <c r="T548" s="70"/>
      <c r="U548" s="70"/>
      <c r="V548" s="70"/>
      <c r="W548" s="70"/>
    </row>
    <row r="549" spans="1:23" x14ac:dyDescent="0.25">
      <c r="A549" t="s">
        <v>53</v>
      </c>
      <c r="B549" s="70">
        <v>0</v>
      </c>
      <c r="C549" s="70">
        <v>0</v>
      </c>
      <c r="D549" s="70">
        <v>0</v>
      </c>
      <c r="E549" s="70">
        <v>0</v>
      </c>
      <c r="F549" s="70">
        <v>0</v>
      </c>
      <c r="G549" s="70">
        <v>0</v>
      </c>
      <c r="H549" s="70">
        <v>0</v>
      </c>
      <c r="I549" s="70">
        <v>0</v>
      </c>
      <c r="J549" s="70">
        <v>0</v>
      </c>
      <c r="K549" s="70">
        <v>0</v>
      </c>
      <c r="N549" s="70"/>
      <c r="O549" s="70"/>
      <c r="P549" s="70"/>
      <c r="Q549" s="70"/>
      <c r="R549" s="70"/>
      <c r="S549" s="70"/>
      <c r="T549" s="70"/>
      <c r="U549" s="70"/>
      <c r="V549" s="70"/>
      <c r="W549" s="70"/>
    </row>
    <row r="550" spans="1:23" x14ac:dyDescent="0.25">
      <c r="A550" t="s">
        <v>15</v>
      </c>
      <c r="B550" s="70">
        <v>0</v>
      </c>
      <c r="C550" s="70">
        <v>0</v>
      </c>
      <c r="D550" s="70">
        <v>0</v>
      </c>
      <c r="E550" s="70">
        <v>0</v>
      </c>
      <c r="F550" s="70">
        <v>3</v>
      </c>
      <c r="G550" s="70">
        <v>9</v>
      </c>
      <c r="H550" s="70">
        <v>57</v>
      </c>
      <c r="I550" s="70">
        <v>9</v>
      </c>
      <c r="J550" s="70">
        <v>0</v>
      </c>
      <c r="K550" s="70">
        <v>78</v>
      </c>
      <c r="N550" s="70"/>
      <c r="O550" s="70"/>
      <c r="P550" s="70"/>
      <c r="Q550" s="70"/>
      <c r="R550" s="70"/>
      <c r="S550" s="70"/>
      <c r="T550" s="70"/>
      <c r="U550" s="70"/>
      <c r="V550" s="70"/>
      <c r="W550" s="70"/>
    </row>
    <row r="551" spans="1:23" x14ac:dyDescent="0.25">
      <c r="A551" t="s">
        <v>54</v>
      </c>
      <c r="B551" s="70">
        <v>0</v>
      </c>
      <c r="C551" s="70">
        <v>0</v>
      </c>
      <c r="D551" s="70">
        <v>0</v>
      </c>
      <c r="E551" s="70">
        <v>0</v>
      </c>
      <c r="F551" s="70">
        <v>0</v>
      </c>
      <c r="G551" s="70">
        <v>2</v>
      </c>
      <c r="H551" s="70">
        <v>1</v>
      </c>
      <c r="I551" s="70">
        <v>4</v>
      </c>
      <c r="J551" s="70">
        <v>0</v>
      </c>
      <c r="K551" s="70">
        <v>7</v>
      </c>
      <c r="N551" s="70"/>
      <c r="O551" s="70"/>
      <c r="P551" s="70"/>
      <c r="Q551" s="70"/>
      <c r="R551" s="70"/>
      <c r="S551" s="70"/>
      <c r="T551" s="70"/>
      <c r="U551" s="70"/>
      <c r="V551" s="70"/>
      <c r="W551" s="70"/>
    </row>
    <row r="552" spans="1:23" x14ac:dyDescent="0.25">
      <c r="A552" t="s">
        <v>47</v>
      </c>
      <c r="B552" s="70">
        <v>0</v>
      </c>
      <c r="C552" s="70">
        <v>0</v>
      </c>
      <c r="D552" s="70">
        <v>0</v>
      </c>
      <c r="E552" s="70">
        <v>0</v>
      </c>
      <c r="F552" s="70">
        <v>74</v>
      </c>
      <c r="G552" s="70">
        <v>4</v>
      </c>
      <c r="H552" s="70">
        <v>52</v>
      </c>
      <c r="I552" s="70">
        <v>0</v>
      </c>
      <c r="J552" s="70">
        <v>0</v>
      </c>
      <c r="K552" s="70">
        <v>130</v>
      </c>
      <c r="N552" s="70"/>
      <c r="O552" s="70"/>
      <c r="P552" s="70"/>
      <c r="Q552" s="70"/>
      <c r="R552" s="70"/>
      <c r="S552" s="70"/>
      <c r="T552" s="70"/>
      <c r="U552" s="70"/>
      <c r="V552" s="70"/>
      <c r="W552" s="70"/>
    </row>
    <row r="553" spans="1:23" x14ac:dyDescent="0.25">
      <c r="A553" t="s">
        <v>16</v>
      </c>
      <c r="B553" s="70">
        <v>0</v>
      </c>
      <c r="C553" s="70">
        <v>0</v>
      </c>
      <c r="D553" s="70">
        <v>0</v>
      </c>
      <c r="E553" s="70">
        <v>0</v>
      </c>
      <c r="F553" s="70">
        <v>0</v>
      </c>
      <c r="G553" s="70">
        <v>0</v>
      </c>
      <c r="H553" s="70">
        <v>6</v>
      </c>
      <c r="I553" s="70">
        <v>3</v>
      </c>
      <c r="J553" s="70">
        <v>3</v>
      </c>
      <c r="K553" s="70">
        <v>12</v>
      </c>
      <c r="N553" s="70"/>
      <c r="O553" s="70"/>
      <c r="P553" s="70"/>
      <c r="Q553" s="70"/>
      <c r="R553" s="70"/>
      <c r="S553" s="70"/>
      <c r="T553" s="70"/>
      <c r="U553" s="70"/>
      <c r="V553" s="70"/>
      <c r="W553" s="70"/>
    </row>
    <row r="554" spans="1:23" x14ac:dyDescent="0.25">
      <c r="A554" t="s">
        <v>55</v>
      </c>
      <c r="B554" s="70">
        <v>0</v>
      </c>
      <c r="C554" s="70">
        <v>0</v>
      </c>
      <c r="D554" s="70">
        <v>0</v>
      </c>
      <c r="E554" s="70">
        <v>0</v>
      </c>
      <c r="F554" s="70">
        <v>0</v>
      </c>
      <c r="G554" s="70">
        <v>0</v>
      </c>
      <c r="H554" s="70">
        <v>0</v>
      </c>
      <c r="I554" s="70">
        <v>0</v>
      </c>
      <c r="J554" s="70">
        <v>0</v>
      </c>
      <c r="K554" s="70">
        <v>0</v>
      </c>
      <c r="N554" s="70"/>
      <c r="O554" s="70"/>
      <c r="P554" s="70"/>
      <c r="Q554" s="70"/>
      <c r="R554" s="70"/>
      <c r="S554" s="70"/>
      <c r="T554" s="70"/>
      <c r="U554" s="70"/>
      <c r="V554" s="70"/>
      <c r="W554" s="70"/>
    </row>
    <row r="555" spans="1:23" x14ac:dyDescent="0.25">
      <c r="A555" t="s">
        <v>17</v>
      </c>
      <c r="B555" s="70">
        <v>0</v>
      </c>
      <c r="C555" s="70">
        <v>0</v>
      </c>
      <c r="D555" s="70">
        <v>0</v>
      </c>
      <c r="E555" s="70">
        <v>15</v>
      </c>
      <c r="F555" s="70">
        <v>0</v>
      </c>
      <c r="G555" s="70">
        <v>0</v>
      </c>
      <c r="H555" s="70">
        <v>1</v>
      </c>
      <c r="I555" s="70">
        <v>0</v>
      </c>
      <c r="J555" s="70">
        <v>0</v>
      </c>
      <c r="K555" s="70">
        <v>16</v>
      </c>
      <c r="N555" s="70"/>
      <c r="O555" s="70"/>
      <c r="P555" s="70"/>
      <c r="Q555" s="70"/>
      <c r="R555" s="70"/>
      <c r="S555" s="70"/>
      <c r="T555" s="70"/>
      <c r="U555" s="70"/>
      <c r="V555" s="70"/>
      <c r="W555" s="70"/>
    </row>
    <row r="556" spans="1:23" x14ac:dyDescent="0.25">
      <c r="A556" t="s">
        <v>213</v>
      </c>
      <c r="B556" s="70"/>
      <c r="C556" s="70"/>
      <c r="D556" s="70"/>
      <c r="E556" s="70"/>
      <c r="F556" s="70"/>
      <c r="G556" s="70"/>
      <c r="H556" s="70">
        <v>2</v>
      </c>
      <c r="I556" s="70"/>
      <c r="J556" s="70"/>
      <c r="K556" s="70">
        <v>2</v>
      </c>
      <c r="N556" s="70"/>
      <c r="O556" s="70"/>
      <c r="P556" s="70"/>
      <c r="Q556" s="70"/>
      <c r="R556" s="70"/>
      <c r="S556" s="70"/>
      <c r="T556" s="70"/>
      <c r="U556" s="70"/>
      <c r="V556" s="70"/>
      <c r="W556" s="70"/>
    </row>
    <row r="557" spans="1:23" x14ac:dyDescent="0.25">
      <c r="A557" t="s">
        <v>24</v>
      </c>
      <c r="B557" s="70">
        <v>6</v>
      </c>
      <c r="C557" s="70">
        <v>17</v>
      </c>
      <c r="D557" s="70">
        <v>33</v>
      </c>
      <c r="E557" s="70">
        <v>78</v>
      </c>
      <c r="F557" s="70">
        <v>1411</v>
      </c>
      <c r="G557" s="70">
        <v>4118</v>
      </c>
      <c r="H557" s="70">
        <v>7455</v>
      </c>
      <c r="I557" s="70">
        <v>598</v>
      </c>
      <c r="J557" s="70">
        <v>45</v>
      </c>
      <c r="K557" s="70">
        <f>SUM(K521:K556)</f>
        <v>13761</v>
      </c>
      <c r="N557" s="70"/>
      <c r="O557" s="70"/>
      <c r="P557" s="70"/>
      <c r="Q557" s="70"/>
      <c r="R557" s="70"/>
      <c r="S557" s="70"/>
      <c r="T557" s="70"/>
      <c r="U557" s="70"/>
      <c r="V557" s="70"/>
      <c r="W557" s="70"/>
    </row>
    <row r="558" spans="1:23" x14ac:dyDescent="0.25">
      <c r="N558" s="70"/>
      <c r="O558" s="70"/>
      <c r="P558" s="70"/>
      <c r="Q558" s="70"/>
      <c r="R558" s="70"/>
      <c r="S558" s="70"/>
      <c r="T558" s="70"/>
      <c r="U558" s="70"/>
      <c r="V558" s="70"/>
      <c r="W558" s="70"/>
    </row>
    <row r="559" spans="1:23" x14ac:dyDescent="0.25">
      <c r="N559" s="70"/>
      <c r="O559" s="70"/>
      <c r="P559" s="70"/>
      <c r="Q559" s="70"/>
      <c r="R559" s="70"/>
      <c r="S559" s="70"/>
      <c r="T559" s="70"/>
      <c r="U559" s="70"/>
      <c r="V559" s="70"/>
      <c r="W559" s="70"/>
    </row>
    <row r="560" spans="1:23" x14ac:dyDescent="0.25">
      <c r="A560" t="s">
        <v>243</v>
      </c>
      <c r="B560" t="s">
        <v>20</v>
      </c>
      <c r="F560" t="s">
        <v>21</v>
      </c>
      <c r="N560" s="70"/>
      <c r="O560" s="70"/>
      <c r="P560" s="70"/>
      <c r="Q560" s="70"/>
      <c r="R560" s="70"/>
      <c r="S560" s="70"/>
      <c r="T560" s="70"/>
      <c r="U560" s="70"/>
      <c r="V560" s="70"/>
      <c r="W560" s="70"/>
    </row>
    <row r="561" spans="1:23" x14ac:dyDescent="0.25">
      <c r="A561" t="s">
        <v>19</v>
      </c>
      <c r="B561">
        <v>13</v>
      </c>
      <c r="C561">
        <v>18</v>
      </c>
      <c r="D561">
        <v>23</v>
      </c>
      <c r="E561">
        <v>28</v>
      </c>
      <c r="F561">
        <v>3</v>
      </c>
      <c r="G561">
        <v>8</v>
      </c>
      <c r="H561">
        <v>13</v>
      </c>
      <c r="I561">
        <v>18</v>
      </c>
      <c r="J561">
        <v>23</v>
      </c>
      <c r="K561" t="s">
        <v>24</v>
      </c>
      <c r="N561" s="70"/>
      <c r="O561" s="70"/>
      <c r="P561" s="70"/>
      <c r="Q561" s="70"/>
      <c r="R561" s="70"/>
      <c r="S561" s="70"/>
      <c r="T561" s="70"/>
      <c r="U561" s="70"/>
      <c r="V561" s="70"/>
      <c r="W561" s="70"/>
    </row>
    <row r="562" spans="1:23" x14ac:dyDescent="0.25">
      <c r="A562" t="s">
        <v>1</v>
      </c>
      <c r="B562" s="70">
        <v>0</v>
      </c>
      <c r="C562" s="70">
        <v>0</v>
      </c>
      <c r="D562" s="70">
        <v>0</v>
      </c>
      <c r="E562" s="70">
        <v>0</v>
      </c>
      <c r="F562" s="70">
        <v>21</v>
      </c>
      <c r="G562" s="70">
        <v>59</v>
      </c>
      <c r="H562" s="70">
        <v>54</v>
      </c>
      <c r="I562" s="70">
        <v>32</v>
      </c>
      <c r="J562" s="70">
        <v>29</v>
      </c>
      <c r="K562" s="70">
        <v>195</v>
      </c>
      <c r="N562" s="70"/>
      <c r="O562" s="70"/>
      <c r="P562" s="70"/>
      <c r="Q562" s="70"/>
      <c r="R562" s="70"/>
      <c r="S562" s="70"/>
      <c r="T562" s="70"/>
      <c r="U562" s="70"/>
      <c r="V562" s="70"/>
      <c r="W562" s="70"/>
    </row>
    <row r="563" spans="1:23" x14ac:dyDescent="0.25">
      <c r="A563" t="s">
        <v>49</v>
      </c>
      <c r="B563" s="70">
        <v>0</v>
      </c>
      <c r="C563" s="70">
        <v>1</v>
      </c>
      <c r="D563" s="70">
        <v>0</v>
      </c>
      <c r="E563" s="70">
        <v>0</v>
      </c>
      <c r="F563" s="70">
        <v>0</v>
      </c>
      <c r="G563" s="70">
        <v>0</v>
      </c>
      <c r="H563" s="70">
        <v>0</v>
      </c>
      <c r="I563" s="70">
        <v>0</v>
      </c>
      <c r="J563" s="70">
        <v>0</v>
      </c>
      <c r="K563" s="70">
        <v>1</v>
      </c>
      <c r="N563" s="70"/>
      <c r="O563" s="70"/>
      <c r="P563" s="70"/>
      <c r="Q563" s="70"/>
      <c r="R563" s="70"/>
      <c r="S563" s="70"/>
      <c r="T563" s="70"/>
      <c r="U563" s="70"/>
      <c r="V563" s="70"/>
      <c r="W563" s="70"/>
    </row>
    <row r="564" spans="1:23" x14ac:dyDescent="0.25">
      <c r="A564" t="s">
        <v>45</v>
      </c>
      <c r="B564" s="70">
        <v>0</v>
      </c>
      <c r="C564" s="70">
        <v>0</v>
      </c>
      <c r="D564" s="70">
        <v>0</v>
      </c>
      <c r="E564" s="70">
        <v>0</v>
      </c>
      <c r="F564" s="70">
        <v>0</v>
      </c>
      <c r="G564" s="70">
        <v>0</v>
      </c>
      <c r="H564" s="70">
        <v>0</v>
      </c>
      <c r="I564" s="70">
        <v>0</v>
      </c>
      <c r="J564" s="70">
        <v>0</v>
      </c>
      <c r="K564" s="70">
        <v>0</v>
      </c>
      <c r="N564" s="70"/>
      <c r="O564" s="70"/>
      <c r="P564" s="70"/>
      <c r="Q564" s="70"/>
      <c r="R564" s="70"/>
      <c r="S564" s="70"/>
      <c r="T564" s="70"/>
      <c r="U564" s="70"/>
      <c r="V564" s="70"/>
      <c r="W564" s="70"/>
    </row>
    <row r="565" spans="1:23" x14ac:dyDescent="0.25">
      <c r="A565" t="s">
        <v>41</v>
      </c>
      <c r="B565" s="70">
        <v>0</v>
      </c>
      <c r="C565" s="70">
        <v>2</v>
      </c>
      <c r="D565" s="70">
        <v>12</v>
      </c>
      <c r="E565" s="70">
        <v>44</v>
      </c>
      <c r="F565" s="70">
        <v>9</v>
      </c>
      <c r="G565" s="70">
        <v>5</v>
      </c>
      <c r="H565" s="70">
        <v>0</v>
      </c>
      <c r="I565" s="70">
        <v>0</v>
      </c>
      <c r="J565" s="70">
        <v>0</v>
      </c>
      <c r="K565" s="70">
        <v>72</v>
      </c>
      <c r="N565" s="70"/>
      <c r="O565" s="70"/>
      <c r="P565" s="70"/>
      <c r="Q565" s="70"/>
      <c r="R565" s="70"/>
      <c r="S565" s="70"/>
      <c r="T565" s="70"/>
      <c r="U565" s="70"/>
      <c r="V565" s="70"/>
      <c r="W565" s="70"/>
    </row>
    <row r="566" spans="1:23" x14ac:dyDescent="0.25">
      <c r="A566" t="s">
        <v>2</v>
      </c>
      <c r="B566" s="70">
        <v>3</v>
      </c>
      <c r="C566" s="70">
        <v>55</v>
      </c>
      <c r="D566" s="70">
        <v>53</v>
      </c>
      <c r="E566" s="70">
        <v>42</v>
      </c>
      <c r="F566" s="70">
        <v>28</v>
      </c>
      <c r="G566" s="70">
        <v>10</v>
      </c>
      <c r="H566" s="70">
        <v>7</v>
      </c>
      <c r="I566" s="70">
        <v>1</v>
      </c>
      <c r="J566" s="70">
        <v>0</v>
      </c>
      <c r="K566" s="70">
        <v>199</v>
      </c>
      <c r="N566" s="70"/>
      <c r="O566" s="70"/>
      <c r="P566" s="70"/>
      <c r="Q566" s="70"/>
      <c r="R566" s="70"/>
      <c r="S566" s="70"/>
      <c r="T566" s="70"/>
      <c r="U566" s="70"/>
      <c r="V566" s="70"/>
      <c r="W566" s="70"/>
    </row>
    <row r="567" spans="1:23" x14ac:dyDescent="0.25">
      <c r="A567" t="s">
        <v>237</v>
      </c>
      <c r="B567" s="70">
        <v>0</v>
      </c>
      <c r="C567" s="70">
        <v>12</v>
      </c>
      <c r="D567" s="70">
        <v>3</v>
      </c>
      <c r="E567" s="70">
        <v>0</v>
      </c>
      <c r="F567" s="70">
        <v>0</v>
      </c>
      <c r="G567" s="70">
        <v>64</v>
      </c>
      <c r="H567" s="70">
        <v>0</v>
      </c>
      <c r="I567" s="70">
        <v>0</v>
      </c>
      <c r="J567" s="70">
        <v>0</v>
      </c>
      <c r="K567" s="70">
        <v>79</v>
      </c>
      <c r="N567" s="70"/>
      <c r="O567" s="70"/>
      <c r="P567" s="70"/>
      <c r="Q567" s="70"/>
      <c r="R567" s="70"/>
      <c r="S567" s="70"/>
      <c r="T567" s="70"/>
      <c r="U567" s="70"/>
      <c r="V567" s="70"/>
      <c r="W567" s="70"/>
    </row>
    <row r="568" spans="1:23" x14ac:dyDescent="0.25">
      <c r="A568" t="s">
        <v>43</v>
      </c>
      <c r="B568" s="70">
        <v>0</v>
      </c>
      <c r="C568" s="70">
        <v>0</v>
      </c>
      <c r="D568" s="70">
        <v>0</v>
      </c>
      <c r="E568" s="70">
        <v>0</v>
      </c>
      <c r="F568" s="70">
        <v>0</v>
      </c>
      <c r="G568" s="70">
        <v>0</v>
      </c>
      <c r="H568" s="70">
        <v>0</v>
      </c>
      <c r="I568" s="70">
        <v>0</v>
      </c>
      <c r="J568" s="70">
        <v>0</v>
      </c>
      <c r="K568" s="70">
        <v>0</v>
      </c>
      <c r="N568" s="70"/>
      <c r="O568" s="70"/>
      <c r="P568" s="70"/>
      <c r="Q568" s="70"/>
      <c r="R568" s="70"/>
      <c r="S568" s="70"/>
      <c r="T568" s="70"/>
      <c r="U568" s="70"/>
      <c r="V568" s="70"/>
      <c r="W568" s="70"/>
    </row>
    <row r="569" spans="1:23" x14ac:dyDescent="0.25">
      <c r="A569" t="s">
        <v>3</v>
      </c>
      <c r="B569" s="70">
        <v>0</v>
      </c>
      <c r="C569" s="70">
        <v>102</v>
      </c>
      <c r="D569" s="70">
        <v>72</v>
      </c>
      <c r="E569" s="70">
        <v>20</v>
      </c>
      <c r="F569" s="70">
        <v>11</v>
      </c>
      <c r="G569" s="70">
        <v>18</v>
      </c>
      <c r="H569" s="70">
        <v>5</v>
      </c>
      <c r="I569" s="70">
        <v>1</v>
      </c>
      <c r="J569" s="70">
        <v>5</v>
      </c>
      <c r="K569" s="70">
        <v>234</v>
      </c>
      <c r="N569" s="70"/>
      <c r="O569" s="70"/>
      <c r="P569" s="70"/>
      <c r="Q569" s="70"/>
      <c r="R569" s="70"/>
      <c r="S569" s="70"/>
      <c r="T569" s="70"/>
      <c r="U569" s="70"/>
      <c r="V569" s="70"/>
      <c r="W569" s="70"/>
    </row>
    <row r="570" spans="1:23" x14ac:dyDescent="0.25">
      <c r="A570" t="s">
        <v>4</v>
      </c>
      <c r="B570" s="70">
        <v>0</v>
      </c>
      <c r="C570" s="70">
        <v>0</v>
      </c>
      <c r="D570" s="70">
        <v>0</v>
      </c>
      <c r="E570" s="70">
        <v>0</v>
      </c>
      <c r="F570" s="70">
        <v>0</v>
      </c>
      <c r="G570" s="70">
        <v>1</v>
      </c>
      <c r="H570" s="70">
        <v>3</v>
      </c>
      <c r="I570" s="70">
        <v>1</v>
      </c>
      <c r="J570" s="70">
        <v>2</v>
      </c>
      <c r="K570" s="70">
        <v>7</v>
      </c>
      <c r="N570" s="70"/>
      <c r="O570" s="70"/>
      <c r="P570" s="70"/>
      <c r="Q570" s="70"/>
      <c r="R570" s="70"/>
      <c r="S570" s="70"/>
      <c r="T570" s="70"/>
      <c r="U570" s="70"/>
      <c r="V570" s="70"/>
      <c r="W570" s="70"/>
    </row>
    <row r="571" spans="1:23" x14ac:dyDescent="0.25">
      <c r="A571" t="s">
        <v>48</v>
      </c>
      <c r="B571" s="70">
        <v>0</v>
      </c>
      <c r="C571" s="70">
        <v>17</v>
      </c>
      <c r="D571" s="70">
        <v>0</v>
      </c>
      <c r="E571" s="70">
        <v>0</v>
      </c>
      <c r="F571" s="70">
        <v>1</v>
      </c>
      <c r="G571" s="70">
        <v>0</v>
      </c>
      <c r="H571" s="70">
        <v>0</v>
      </c>
      <c r="I571" s="70">
        <v>0</v>
      </c>
      <c r="J571" s="70">
        <v>0</v>
      </c>
      <c r="K571" s="70">
        <v>18</v>
      </c>
      <c r="N571" s="70"/>
      <c r="O571" s="70"/>
      <c r="P571" s="70"/>
      <c r="Q571" s="70"/>
      <c r="R571" s="70"/>
      <c r="S571" s="70"/>
      <c r="T571" s="70"/>
      <c r="U571" s="70"/>
      <c r="V571" s="70"/>
      <c r="W571" s="70"/>
    </row>
    <row r="572" spans="1:23" x14ac:dyDescent="0.25">
      <c r="A572" t="s">
        <v>6</v>
      </c>
      <c r="B572" s="70">
        <v>0</v>
      </c>
      <c r="C572" s="70">
        <v>0</v>
      </c>
      <c r="D572" s="70">
        <v>0</v>
      </c>
      <c r="E572" s="70">
        <v>0</v>
      </c>
      <c r="F572" s="70">
        <v>0</v>
      </c>
      <c r="G572" s="70">
        <v>0</v>
      </c>
      <c r="H572" s="70">
        <v>0</v>
      </c>
      <c r="I572" s="70">
        <v>0</v>
      </c>
      <c r="J572" s="70">
        <v>0</v>
      </c>
      <c r="K572" s="70">
        <v>0</v>
      </c>
      <c r="N572" s="70"/>
      <c r="O572" s="70"/>
      <c r="P572" s="70"/>
      <c r="Q572" s="70"/>
      <c r="R572" s="70"/>
      <c r="S572" s="70"/>
      <c r="T572" s="70"/>
      <c r="U572" s="70"/>
      <c r="V572" s="70"/>
      <c r="W572" s="70"/>
    </row>
    <row r="573" spans="1:23" x14ac:dyDescent="0.25">
      <c r="A573" t="s">
        <v>7</v>
      </c>
      <c r="B573" s="70">
        <v>0</v>
      </c>
      <c r="C573" s="70">
        <v>0</v>
      </c>
      <c r="D573" s="70">
        <v>0</v>
      </c>
      <c r="E573" s="70">
        <v>0</v>
      </c>
      <c r="F573" s="70">
        <v>8</v>
      </c>
      <c r="G573" s="70">
        <v>4</v>
      </c>
      <c r="H573" s="70">
        <v>5</v>
      </c>
      <c r="I573" s="70">
        <v>5</v>
      </c>
      <c r="J573" s="70">
        <v>2</v>
      </c>
      <c r="K573" s="70">
        <v>24</v>
      </c>
      <c r="N573" s="70"/>
      <c r="O573" s="70"/>
      <c r="P573" s="70"/>
      <c r="Q573" s="70"/>
      <c r="R573" s="70"/>
      <c r="S573" s="70"/>
      <c r="T573" s="70"/>
      <c r="U573" s="70"/>
      <c r="V573" s="70"/>
      <c r="W573" s="70"/>
    </row>
    <row r="574" spans="1:23" x14ac:dyDescent="0.25">
      <c r="A574" t="s">
        <v>81</v>
      </c>
      <c r="B574" s="70">
        <v>0</v>
      </c>
      <c r="C574" s="70">
        <v>0</v>
      </c>
      <c r="D574" s="70">
        <v>0</v>
      </c>
      <c r="E574" s="70">
        <v>0</v>
      </c>
      <c r="F574" s="70">
        <v>0</v>
      </c>
      <c r="G574" s="70">
        <v>0</v>
      </c>
      <c r="H574" s="70">
        <v>0</v>
      </c>
      <c r="I574" s="70">
        <v>0</v>
      </c>
      <c r="J574" s="70">
        <v>0</v>
      </c>
      <c r="K574" s="70">
        <v>0</v>
      </c>
      <c r="N574" s="70"/>
      <c r="O574" s="70"/>
      <c r="P574" s="70"/>
      <c r="Q574" s="70"/>
      <c r="R574" s="70"/>
      <c r="S574" s="70"/>
      <c r="T574" s="70"/>
      <c r="U574" s="70"/>
      <c r="V574" s="70"/>
      <c r="W574" s="70"/>
    </row>
    <row r="575" spans="1:23" x14ac:dyDescent="0.25">
      <c r="A575" t="s">
        <v>50</v>
      </c>
      <c r="B575" s="70">
        <v>0</v>
      </c>
      <c r="C575" s="70">
        <v>0</v>
      </c>
      <c r="D575" s="70">
        <v>0</v>
      </c>
      <c r="E575" s="70">
        <v>0</v>
      </c>
      <c r="F575" s="70">
        <v>0</v>
      </c>
      <c r="G575" s="70">
        <v>2</v>
      </c>
      <c r="H575" s="70">
        <v>1</v>
      </c>
      <c r="I575" s="70">
        <v>1</v>
      </c>
      <c r="J575" s="70">
        <v>0</v>
      </c>
      <c r="K575" s="70">
        <v>4</v>
      </c>
      <c r="N575" s="70"/>
      <c r="O575" s="70"/>
      <c r="P575" s="70"/>
      <c r="Q575" s="70"/>
      <c r="R575" s="70"/>
      <c r="S575" s="70"/>
      <c r="T575" s="70"/>
      <c r="U575" s="70"/>
      <c r="V575" s="70"/>
      <c r="W575" s="70"/>
    </row>
    <row r="576" spans="1:23" x14ac:dyDescent="0.25">
      <c r="A576" t="s">
        <v>51</v>
      </c>
      <c r="B576" s="70">
        <v>0</v>
      </c>
      <c r="C576" s="70">
        <v>0</v>
      </c>
      <c r="D576" s="70">
        <v>0</v>
      </c>
      <c r="E576" s="70">
        <v>0</v>
      </c>
      <c r="F576" s="70">
        <v>0</v>
      </c>
      <c r="G576" s="70">
        <v>0</v>
      </c>
      <c r="H576" s="70">
        <v>0</v>
      </c>
      <c r="I576" s="70">
        <v>0</v>
      </c>
      <c r="J576" s="70">
        <v>0</v>
      </c>
      <c r="K576" s="70">
        <v>0</v>
      </c>
      <c r="N576" s="70"/>
      <c r="O576" s="70"/>
      <c r="P576" s="70"/>
      <c r="Q576" s="70"/>
      <c r="R576" s="70"/>
      <c r="S576" s="70"/>
      <c r="T576" s="70"/>
      <c r="U576" s="70"/>
      <c r="V576" s="70"/>
      <c r="W576" s="70"/>
    </row>
    <row r="577" spans="1:23" x14ac:dyDescent="0.25">
      <c r="A577" t="s">
        <v>42</v>
      </c>
      <c r="B577" s="70">
        <v>0</v>
      </c>
      <c r="C577" s="70">
        <v>0</v>
      </c>
      <c r="D577" s="70">
        <v>0</v>
      </c>
      <c r="E577" s="70">
        <v>0</v>
      </c>
      <c r="F577" s="70">
        <v>1</v>
      </c>
      <c r="G577" s="70">
        <v>2</v>
      </c>
      <c r="H577" s="70">
        <v>2</v>
      </c>
      <c r="I577" s="70">
        <v>0</v>
      </c>
      <c r="J577" s="70">
        <v>0</v>
      </c>
      <c r="K577" s="70">
        <v>5</v>
      </c>
      <c r="N577" s="70"/>
      <c r="O577" s="70"/>
      <c r="P577" s="70"/>
      <c r="Q577" s="70"/>
      <c r="R577" s="70"/>
      <c r="S577" s="70"/>
      <c r="T577" s="70"/>
      <c r="U577" s="70"/>
      <c r="V577" s="70"/>
      <c r="W577" s="70"/>
    </row>
    <row r="578" spans="1:23" x14ac:dyDescent="0.25">
      <c r="A578" t="s">
        <v>8</v>
      </c>
      <c r="B578" s="70">
        <v>0</v>
      </c>
      <c r="C578" s="70">
        <v>0</v>
      </c>
      <c r="D578" s="70">
        <v>0</v>
      </c>
      <c r="E578" s="70">
        <v>0</v>
      </c>
      <c r="F578" s="70">
        <v>0</v>
      </c>
      <c r="G578" s="70">
        <v>0</v>
      </c>
      <c r="H578" s="70">
        <v>5</v>
      </c>
      <c r="I578" s="70">
        <v>14</v>
      </c>
      <c r="J578" s="70">
        <v>3</v>
      </c>
      <c r="K578" s="70">
        <v>22</v>
      </c>
      <c r="N578" s="70"/>
      <c r="O578" s="70"/>
      <c r="P578" s="70"/>
      <c r="Q578" s="70"/>
      <c r="R578" s="70"/>
      <c r="S578" s="70"/>
      <c r="T578" s="70"/>
      <c r="U578" s="70"/>
      <c r="V578" s="70"/>
      <c r="W578" s="70"/>
    </row>
    <row r="579" spans="1:23" x14ac:dyDescent="0.25">
      <c r="A579" t="s">
        <v>9</v>
      </c>
      <c r="B579" s="70">
        <v>0</v>
      </c>
      <c r="C579" s="70">
        <v>0</v>
      </c>
      <c r="D579" s="70">
        <v>0</v>
      </c>
      <c r="E579" s="70">
        <v>0</v>
      </c>
      <c r="F579" s="70">
        <v>0</v>
      </c>
      <c r="G579" s="70">
        <v>0</v>
      </c>
      <c r="H579" s="70">
        <v>0</v>
      </c>
      <c r="I579" s="70">
        <v>0</v>
      </c>
      <c r="J579" s="70">
        <v>30</v>
      </c>
      <c r="K579" s="70">
        <v>30</v>
      </c>
      <c r="N579" s="70"/>
      <c r="O579" s="70"/>
      <c r="P579" s="70"/>
      <c r="Q579" s="70"/>
      <c r="R579" s="70"/>
      <c r="S579" s="70"/>
      <c r="T579" s="70"/>
      <c r="U579" s="70"/>
      <c r="V579" s="70"/>
      <c r="W579" s="70"/>
    </row>
    <row r="580" spans="1:23" x14ac:dyDescent="0.25">
      <c r="A580" t="s">
        <v>44</v>
      </c>
      <c r="B580" s="70">
        <v>0</v>
      </c>
      <c r="C580" s="70">
        <v>0</v>
      </c>
      <c r="D580" s="70">
        <v>0</v>
      </c>
      <c r="E580" s="70">
        <v>0</v>
      </c>
      <c r="F580" s="70">
        <v>4</v>
      </c>
      <c r="G580" s="70">
        <v>0</v>
      </c>
      <c r="H580" s="70">
        <v>0</v>
      </c>
      <c r="I580" s="70">
        <v>0</v>
      </c>
      <c r="J580" s="70">
        <v>3</v>
      </c>
      <c r="K580" s="70">
        <v>7</v>
      </c>
      <c r="N580" s="70"/>
      <c r="O580" s="70"/>
      <c r="P580" s="70"/>
      <c r="Q580" s="70"/>
      <c r="R580" s="70"/>
      <c r="S580" s="70"/>
      <c r="T580" s="70"/>
      <c r="U580" s="70"/>
      <c r="V580" s="70"/>
      <c r="W580" s="70"/>
    </row>
    <row r="581" spans="1:23" x14ac:dyDescent="0.25">
      <c r="A581" t="s">
        <v>10</v>
      </c>
      <c r="B581" s="70">
        <v>0</v>
      </c>
      <c r="C581" s="70">
        <v>0</v>
      </c>
      <c r="D581" s="70">
        <v>0</v>
      </c>
      <c r="E581" s="70">
        <v>0</v>
      </c>
      <c r="F581" s="70">
        <v>0</v>
      </c>
      <c r="G581" s="70">
        <v>1</v>
      </c>
      <c r="H581" s="70">
        <v>0</v>
      </c>
      <c r="I581" s="70">
        <v>1</v>
      </c>
      <c r="J581" s="70">
        <v>0</v>
      </c>
      <c r="K581" s="70">
        <v>2</v>
      </c>
      <c r="N581" s="70"/>
      <c r="O581" s="70"/>
      <c r="P581" s="70"/>
      <c r="Q581" s="70"/>
      <c r="R581" s="70"/>
      <c r="S581" s="70"/>
      <c r="T581" s="70"/>
      <c r="U581" s="70"/>
      <c r="V581" s="70"/>
      <c r="W581" s="70"/>
    </row>
    <row r="582" spans="1:23" x14ac:dyDescent="0.25">
      <c r="A582" t="s">
        <v>11</v>
      </c>
      <c r="B582" s="70">
        <v>0</v>
      </c>
      <c r="C582" s="70">
        <v>0</v>
      </c>
      <c r="D582" s="70">
        <v>0</v>
      </c>
      <c r="E582" s="70">
        <v>3</v>
      </c>
      <c r="F582" s="70">
        <v>712</v>
      </c>
      <c r="G582" s="70">
        <v>8625</v>
      </c>
      <c r="H582" s="70">
        <v>2071</v>
      </c>
      <c r="I582" s="70">
        <v>85</v>
      </c>
      <c r="J582" s="70">
        <v>13</v>
      </c>
      <c r="K582" s="70">
        <v>11509</v>
      </c>
      <c r="N582" s="70"/>
      <c r="O582" s="70"/>
      <c r="P582" s="70"/>
      <c r="Q582" s="70"/>
      <c r="R582" s="70"/>
      <c r="S582" s="70"/>
      <c r="T582" s="70"/>
      <c r="U582" s="70"/>
      <c r="V582" s="70"/>
      <c r="W582" s="70"/>
    </row>
    <row r="583" spans="1:23" x14ac:dyDescent="0.25">
      <c r="A583" t="s">
        <v>12</v>
      </c>
      <c r="B583" s="70">
        <v>0</v>
      </c>
      <c r="C583" s="70">
        <v>0</v>
      </c>
      <c r="D583" s="70">
        <v>0</v>
      </c>
      <c r="E583" s="70">
        <v>0</v>
      </c>
      <c r="F583" s="70">
        <v>2</v>
      </c>
      <c r="G583" s="70">
        <v>250</v>
      </c>
      <c r="H583" s="70">
        <v>132</v>
      </c>
      <c r="I583" s="70">
        <v>13</v>
      </c>
      <c r="J583" s="70">
        <v>7</v>
      </c>
      <c r="K583" s="70">
        <v>404</v>
      </c>
      <c r="N583" s="70"/>
      <c r="O583" s="70"/>
      <c r="P583" s="70"/>
      <c r="Q583" s="70"/>
      <c r="R583" s="70"/>
      <c r="S583" s="70"/>
      <c r="T583" s="70"/>
      <c r="U583" s="70"/>
      <c r="V583" s="70"/>
      <c r="W583" s="70"/>
    </row>
    <row r="584" spans="1:23" x14ac:dyDescent="0.25">
      <c r="A584" t="s">
        <v>32</v>
      </c>
      <c r="B584" s="70">
        <v>0</v>
      </c>
      <c r="C584" s="70">
        <v>0</v>
      </c>
      <c r="D584" s="70">
        <v>0</v>
      </c>
      <c r="E584" s="70">
        <v>0</v>
      </c>
      <c r="F584" s="70">
        <v>0</v>
      </c>
      <c r="G584" s="70">
        <v>0</v>
      </c>
      <c r="H584" s="70">
        <v>7</v>
      </c>
      <c r="I584" s="70">
        <v>0</v>
      </c>
      <c r="J584" s="70">
        <v>0</v>
      </c>
      <c r="K584" s="70">
        <v>7</v>
      </c>
      <c r="N584" s="70"/>
      <c r="O584" s="70"/>
      <c r="P584" s="70"/>
      <c r="Q584" s="70"/>
      <c r="R584" s="70"/>
      <c r="S584" s="70"/>
      <c r="T584" s="70"/>
      <c r="U584" s="70"/>
      <c r="V584" s="70"/>
      <c r="W584" s="70"/>
    </row>
    <row r="585" spans="1:23" x14ac:dyDescent="0.25">
      <c r="A585" t="s">
        <v>212</v>
      </c>
      <c r="B585" s="70">
        <v>0</v>
      </c>
      <c r="C585" s="70">
        <v>70</v>
      </c>
      <c r="D585" s="70">
        <v>0</v>
      </c>
      <c r="E585" s="70">
        <v>0</v>
      </c>
      <c r="F585" s="70">
        <v>13</v>
      </c>
      <c r="G585" s="70">
        <v>106</v>
      </c>
      <c r="H585" s="70">
        <v>339</v>
      </c>
      <c r="I585" s="70">
        <v>0</v>
      </c>
      <c r="J585" s="70">
        <v>2</v>
      </c>
      <c r="K585" s="70">
        <v>530</v>
      </c>
      <c r="N585" s="70"/>
      <c r="O585" s="70"/>
      <c r="P585" s="70"/>
      <c r="Q585" s="70"/>
      <c r="R585" s="70"/>
      <c r="S585" s="70"/>
      <c r="T585" s="70"/>
      <c r="U585" s="70"/>
      <c r="V585" s="70"/>
      <c r="W585" s="70"/>
    </row>
    <row r="586" spans="1:23" x14ac:dyDescent="0.25">
      <c r="A586" t="s">
        <v>46</v>
      </c>
      <c r="B586" s="70">
        <v>0</v>
      </c>
      <c r="C586" s="70">
        <v>0</v>
      </c>
      <c r="D586" s="70">
        <v>0</v>
      </c>
      <c r="E586" s="70">
        <v>0</v>
      </c>
      <c r="F586" s="70">
        <v>0</v>
      </c>
      <c r="G586" s="70">
        <v>0</v>
      </c>
      <c r="H586" s="70">
        <v>0</v>
      </c>
      <c r="I586" s="70">
        <v>0</v>
      </c>
      <c r="J586" s="70">
        <v>0</v>
      </c>
      <c r="K586" s="70">
        <v>0</v>
      </c>
      <c r="N586" s="70"/>
      <c r="O586" s="70"/>
      <c r="P586" s="70"/>
      <c r="Q586" s="70"/>
      <c r="R586" s="70"/>
      <c r="S586" s="70"/>
      <c r="T586" s="70"/>
      <c r="U586" s="70"/>
      <c r="V586" s="70"/>
      <c r="W586" s="70"/>
    </row>
    <row r="587" spans="1:23" x14ac:dyDescent="0.25">
      <c r="A587" t="s">
        <v>13</v>
      </c>
      <c r="B587" s="70">
        <v>0</v>
      </c>
      <c r="C587" s="70">
        <v>0</v>
      </c>
      <c r="D587" s="70">
        <v>0</v>
      </c>
      <c r="E587" s="70">
        <v>0</v>
      </c>
      <c r="F587" s="70">
        <v>0</v>
      </c>
      <c r="G587" s="70">
        <v>0</v>
      </c>
      <c r="H587" s="70">
        <v>0</v>
      </c>
      <c r="I587" s="70">
        <v>0</v>
      </c>
      <c r="J587" s="70">
        <v>0</v>
      </c>
      <c r="K587" s="70">
        <v>0</v>
      </c>
      <c r="N587" s="70"/>
      <c r="O587" s="70"/>
      <c r="P587" s="70"/>
      <c r="Q587" s="70"/>
      <c r="R587" s="70"/>
      <c r="S587" s="70"/>
      <c r="T587" s="70"/>
      <c r="U587" s="70"/>
      <c r="V587" s="70"/>
      <c r="W587" s="70"/>
    </row>
    <row r="588" spans="1:23" x14ac:dyDescent="0.25">
      <c r="A588" t="s">
        <v>14</v>
      </c>
      <c r="B588" s="70">
        <v>0</v>
      </c>
      <c r="C588" s="70">
        <v>96</v>
      </c>
      <c r="D588" s="70">
        <v>0</v>
      </c>
      <c r="E588" s="70">
        <v>11</v>
      </c>
      <c r="F588" s="70">
        <v>49</v>
      </c>
      <c r="G588" s="70">
        <v>138</v>
      </c>
      <c r="H588" s="70">
        <v>176</v>
      </c>
      <c r="I588" s="70">
        <v>6</v>
      </c>
      <c r="J588" s="70">
        <v>0</v>
      </c>
      <c r="K588" s="70">
        <v>476</v>
      </c>
      <c r="N588" s="70"/>
      <c r="O588" s="70"/>
      <c r="P588" s="70"/>
      <c r="Q588" s="70"/>
      <c r="R588" s="70"/>
      <c r="S588" s="70"/>
      <c r="T588" s="70"/>
      <c r="U588" s="70"/>
      <c r="V588" s="70"/>
      <c r="W588" s="70"/>
    </row>
    <row r="589" spans="1:23" x14ac:dyDescent="0.25">
      <c r="A589" t="s">
        <v>40</v>
      </c>
      <c r="B589" s="70">
        <v>212</v>
      </c>
      <c r="C589" s="70">
        <v>2</v>
      </c>
      <c r="D589" s="70">
        <v>2</v>
      </c>
      <c r="E589" s="70">
        <v>1</v>
      </c>
      <c r="F589" s="70">
        <v>0</v>
      </c>
      <c r="G589" s="70">
        <v>0</v>
      </c>
      <c r="H589" s="70">
        <v>0</v>
      </c>
      <c r="I589" s="70">
        <v>0</v>
      </c>
      <c r="J589" s="70">
        <v>0</v>
      </c>
      <c r="K589" s="70">
        <v>217</v>
      </c>
      <c r="N589" s="70"/>
      <c r="O589" s="70"/>
      <c r="P589" s="70"/>
      <c r="Q589" s="70"/>
      <c r="R589" s="70"/>
      <c r="S589" s="70"/>
      <c r="T589" s="70"/>
      <c r="U589" s="70"/>
      <c r="V589" s="70"/>
      <c r="W589" s="70"/>
    </row>
    <row r="590" spans="1:23" x14ac:dyDescent="0.25">
      <c r="A590" t="s">
        <v>52</v>
      </c>
      <c r="B590" s="70">
        <v>0</v>
      </c>
      <c r="C590" s="70">
        <v>0</v>
      </c>
      <c r="D590" s="70">
        <v>0</v>
      </c>
      <c r="E590" s="70">
        <v>0</v>
      </c>
      <c r="F590" s="70">
        <v>0</v>
      </c>
      <c r="G590" s="70">
        <v>0</v>
      </c>
      <c r="H590" s="70">
        <v>0</v>
      </c>
      <c r="I590" s="70">
        <v>0</v>
      </c>
      <c r="J590" s="70">
        <v>0</v>
      </c>
      <c r="K590" s="70">
        <v>0</v>
      </c>
      <c r="N590" s="70"/>
      <c r="O590" s="70"/>
      <c r="P590" s="70"/>
      <c r="Q590" s="70"/>
      <c r="R590" s="70"/>
      <c r="S590" s="70"/>
      <c r="T590" s="70"/>
      <c r="U590" s="70"/>
      <c r="V590" s="70"/>
      <c r="W590" s="70"/>
    </row>
    <row r="591" spans="1:23" x14ac:dyDescent="0.25">
      <c r="A591" t="s">
        <v>53</v>
      </c>
      <c r="B591" s="70">
        <v>0</v>
      </c>
      <c r="C591" s="70">
        <v>0</v>
      </c>
      <c r="D591" s="70">
        <v>0</v>
      </c>
      <c r="E591" s="70">
        <v>0</v>
      </c>
      <c r="F591" s="70">
        <v>0</v>
      </c>
      <c r="G591" s="70">
        <v>0</v>
      </c>
      <c r="H591" s="70">
        <v>0</v>
      </c>
      <c r="I591" s="70">
        <v>0</v>
      </c>
      <c r="J591" s="70">
        <v>0</v>
      </c>
      <c r="K591" s="70">
        <v>0</v>
      </c>
      <c r="N591" s="70"/>
      <c r="O591" s="70"/>
      <c r="P591" s="70"/>
      <c r="Q591" s="70"/>
      <c r="R591" s="70"/>
      <c r="S591" s="70"/>
      <c r="T591" s="70"/>
      <c r="U591" s="70"/>
      <c r="V591" s="70"/>
      <c r="W591" s="70"/>
    </row>
    <row r="592" spans="1:23" x14ac:dyDescent="0.25">
      <c r="A592" t="s">
        <v>15</v>
      </c>
      <c r="B592" s="70">
        <v>0</v>
      </c>
      <c r="C592" s="70">
        <v>0</v>
      </c>
      <c r="D592" s="70">
        <v>4</v>
      </c>
      <c r="E592" s="70">
        <v>2</v>
      </c>
      <c r="F592" s="70">
        <v>18</v>
      </c>
      <c r="G592" s="70">
        <v>44</v>
      </c>
      <c r="H592" s="70">
        <v>27</v>
      </c>
      <c r="I592" s="70">
        <v>6</v>
      </c>
      <c r="J592" s="70">
        <v>5</v>
      </c>
      <c r="K592" s="70">
        <v>106</v>
      </c>
      <c r="N592" s="70"/>
      <c r="O592" s="70"/>
      <c r="P592" s="70"/>
      <c r="Q592" s="70"/>
      <c r="R592" s="70"/>
      <c r="S592" s="70"/>
      <c r="T592" s="70"/>
      <c r="U592" s="70"/>
      <c r="V592" s="70"/>
      <c r="W592" s="70"/>
    </row>
    <row r="593" spans="1:23" x14ac:dyDescent="0.25">
      <c r="A593" t="s">
        <v>54</v>
      </c>
      <c r="B593" s="70">
        <v>0</v>
      </c>
      <c r="C593" s="70">
        <v>0</v>
      </c>
      <c r="D593" s="70">
        <v>0</v>
      </c>
      <c r="E593" s="70">
        <v>0</v>
      </c>
      <c r="F593" s="70">
        <v>0</v>
      </c>
      <c r="G593" s="70">
        <v>0</v>
      </c>
      <c r="H593" s="70">
        <v>8</v>
      </c>
      <c r="I593" s="70">
        <v>0</v>
      </c>
      <c r="J593" s="70">
        <v>1</v>
      </c>
      <c r="K593" s="70">
        <v>9</v>
      </c>
      <c r="N593" s="70"/>
      <c r="O593" s="70"/>
      <c r="P593" s="70"/>
      <c r="Q593" s="70"/>
      <c r="R593" s="70"/>
      <c r="S593" s="70"/>
      <c r="T593" s="70"/>
      <c r="U593" s="70"/>
      <c r="V593" s="70"/>
      <c r="W593" s="70"/>
    </row>
    <row r="594" spans="1:23" x14ac:dyDescent="0.25">
      <c r="A594" t="s">
        <v>47</v>
      </c>
      <c r="B594" s="70">
        <v>0</v>
      </c>
      <c r="C594" s="70">
        <v>0</v>
      </c>
      <c r="D594" s="70">
        <v>3</v>
      </c>
      <c r="E594" s="70">
        <v>0</v>
      </c>
      <c r="F594" s="70">
        <v>0</v>
      </c>
      <c r="G594" s="70">
        <v>3</v>
      </c>
      <c r="H594" s="70">
        <v>0</v>
      </c>
      <c r="I594" s="70">
        <v>0</v>
      </c>
      <c r="J594" s="70">
        <v>0</v>
      </c>
      <c r="K594" s="70">
        <v>6</v>
      </c>
      <c r="N594" s="70"/>
      <c r="O594" s="70"/>
      <c r="P594" s="70"/>
      <c r="Q594" s="70"/>
      <c r="R594" s="70"/>
      <c r="S594" s="70"/>
      <c r="T594" s="70"/>
      <c r="U594" s="70"/>
      <c r="V594" s="70"/>
      <c r="W594" s="70"/>
    </row>
    <row r="595" spans="1:23" x14ac:dyDescent="0.25">
      <c r="A595" t="s">
        <v>16</v>
      </c>
      <c r="B595" s="70">
        <v>0</v>
      </c>
      <c r="C595" s="70">
        <v>0</v>
      </c>
      <c r="D595" s="70">
        <v>0</v>
      </c>
      <c r="E595" s="70">
        <v>0</v>
      </c>
      <c r="F595" s="70">
        <v>0</v>
      </c>
      <c r="G595" s="70">
        <v>0</v>
      </c>
      <c r="H595" s="70">
        <v>0</v>
      </c>
      <c r="I595" s="70">
        <v>0</v>
      </c>
      <c r="J595" s="70">
        <v>0</v>
      </c>
      <c r="K595" s="70">
        <v>0</v>
      </c>
      <c r="N595" s="70"/>
      <c r="O595" s="70"/>
      <c r="P595" s="70"/>
      <c r="Q595" s="70"/>
      <c r="R595" s="70"/>
      <c r="S595" s="70"/>
      <c r="T595" s="70"/>
      <c r="U595" s="70"/>
      <c r="V595" s="70"/>
      <c r="W595" s="70"/>
    </row>
    <row r="596" spans="1:23" x14ac:dyDescent="0.25">
      <c r="A596" t="s">
        <v>55</v>
      </c>
      <c r="B596" s="70">
        <v>0</v>
      </c>
      <c r="C596" s="70">
        <v>0</v>
      </c>
      <c r="D596" s="70">
        <v>0</v>
      </c>
      <c r="E596" s="70">
        <v>0</v>
      </c>
      <c r="F596" s="70">
        <v>0</v>
      </c>
      <c r="G596" s="70">
        <v>0</v>
      </c>
      <c r="H596" s="70">
        <v>0</v>
      </c>
      <c r="I596" s="70">
        <v>0</v>
      </c>
      <c r="J596" s="70">
        <v>0</v>
      </c>
      <c r="K596" s="70">
        <v>0</v>
      </c>
      <c r="N596" s="70"/>
      <c r="O596" s="70"/>
      <c r="P596" s="70"/>
      <c r="Q596" s="70"/>
      <c r="R596" s="70"/>
      <c r="S596" s="70"/>
      <c r="T596" s="70"/>
      <c r="U596" s="70"/>
      <c r="V596" s="70"/>
      <c r="W596" s="70"/>
    </row>
    <row r="597" spans="1:23" x14ac:dyDescent="0.25">
      <c r="A597" t="s">
        <v>17</v>
      </c>
      <c r="B597" s="70">
        <v>0</v>
      </c>
      <c r="C597" s="70">
        <v>0</v>
      </c>
      <c r="D597" s="70">
        <v>0</v>
      </c>
      <c r="E597" s="70">
        <v>0</v>
      </c>
      <c r="F597" s="70">
        <v>0</v>
      </c>
      <c r="G597" s="70">
        <v>0</v>
      </c>
      <c r="H597" s="70">
        <v>0</v>
      </c>
      <c r="I597" s="70">
        <v>0</v>
      </c>
      <c r="J597" s="70">
        <v>60</v>
      </c>
      <c r="K597" s="70">
        <v>60</v>
      </c>
      <c r="N597" s="70"/>
      <c r="O597" s="70"/>
      <c r="P597" s="70"/>
      <c r="Q597" s="70"/>
      <c r="R597" s="70"/>
      <c r="S597" s="70"/>
      <c r="T597" s="70"/>
      <c r="U597" s="70"/>
      <c r="V597" s="70"/>
      <c r="W597" s="70"/>
    </row>
    <row r="598" spans="1:23" x14ac:dyDescent="0.25">
      <c r="A598" t="s">
        <v>213</v>
      </c>
      <c r="B598" s="70"/>
      <c r="C598" s="70"/>
      <c r="D598" s="70"/>
      <c r="E598" s="70"/>
      <c r="F598" s="70"/>
      <c r="G598" s="70"/>
      <c r="H598" s="70"/>
      <c r="I598" s="70"/>
      <c r="J598" s="70"/>
      <c r="K598" s="70"/>
      <c r="N598" s="70"/>
      <c r="O598" s="70"/>
      <c r="P598" s="70"/>
      <c r="Q598" s="70"/>
      <c r="R598" s="70"/>
      <c r="S598" s="70"/>
      <c r="T598" s="70"/>
      <c r="U598" s="70"/>
      <c r="V598" s="70"/>
      <c r="W598" s="70"/>
    </row>
    <row r="599" spans="1:23" x14ac:dyDescent="0.25">
      <c r="A599" t="s">
        <v>24</v>
      </c>
      <c r="B599" s="70">
        <v>215</v>
      </c>
      <c r="C599" s="70">
        <v>357</v>
      </c>
      <c r="D599" s="70">
        <v>149</v>
      </c>
      <c r="E599" s="70">
        <v>123</v>
      </c>
      <c r="F599" s="70">
        <v>877</v>
      </c>
      <c r="G599" s="70">
        <v>9332</v>
      </c>
      <c r="H599" s="70">
        <v>2842</v>
      </c>
      <c r="I599" s="70">
        <v>166</v>
      </c>
      <c r="J599" s="70">
        <v>162</v>
      </c>
      <c r="K599" s="70">
        <v>14223</v>
      </c>
      <c r="N599" s="70"/>
      <c r="O599" s="70"/>
      <c r="P599" s="70"/>
      <c r="Q599" s="70"/>
      <c r="R599" s="70"/>
      <c r="S599" s="70"/>
      <c r="T599" s="70"/>
      <c r="U599" s="70"/>
      <c r="V599" s="70"/>
      <c r="W599" s="70"/>
    </row>
    <row r="600" spans="1:23" x14ac:dyDescent="0.25">
      <c r="N600" s="70"/>
      <c r="O600" s="70"/>
      <c r="P600" s="70"/>
      <c r="Q600" s="70"/>
      <c r="R600" s="70"/>
      <c r="S600" s="70"/>
      <c r="T600" s="70"/>
      <c r="U600" s="70"/>
      <c r="V600" s="70"/>
      <c r="W600" s="70"/>
    </row>
    <row r="601" spans="1:23" x14ac:dyDescent="0.25">
      <c r="N601" s="70"/>
      <c r="O601" s="70"/>
      <c r="P601" s="70"/>
      <c r="Q601" s="70"/>
      <c r="R601" s="70"/>
      <c r="S601" s="70"/>
      <c r="T601" s="70"/>
      <c r="U601" s="70"/>
      <c r="V601" s="70"/>
      <c r="W601" s="70"/>
    </row>
    <row r="602" spans="1:23" x14ac:dyDescent="0.25">
      <c r="A602" t="s">
        <v>246</v>
      </c>
      <c r="B602" t="s">
        <v>20</v>
      </c>
      <c r="F602" t="s">
        <v>21</v>
      </c>
      <c r="N602" s="70"/>
      <c r="O602" s="70"/>
      <c r="P602" s="70"/>
      <c r="Q602" s="70"/>
      <c r="R602" s="70"/>
      <c r="S602" s="70"/>
      <c r="T602" s="70"/>
      <c r="U602" s="70"/>
      <c r="V602" s="70"/>
      <c r="W602" s="70"/>
    </row>
    <row r="603" spans="1:23" x14ac:dyDescent="0.25">
      <c r="A603" t="s">
        <v>19</v>
      </c>
      <c r="B603">
        <v>13</v>
      </c>
      <c r="C603">
        <v>18</v>
      </c>
      <c r="D603">
        <v>23</v>
      </c>
      <c r="E603">
        <v>28</v>
      </c>
      <c r="F603">
        <v>3</v>
      </c>
      <c r="G603">
        <v>8</v>
      </c>
      <c r="H603">
        <v>13</v>
      </c>
      <c r="I603">
        <v>18</v>
      </c>
      <c r="J603">
        <v>23</v>
      </c>
      <c r="K603" t="s">
        <v>24</v>
      </c>
      <c r="N603" s="70"/>
      <c r="O603" s="70"/>
      <c r="P603" s="70"/>
      <c r="Q603" s="70"/>
      <c r="R603" s="70"/>
      <c r="S603" s="70"/>
      <c r="T603" s="70"/>
      <c r="U603" s="70"/>
      <c r="V603" s="70"/>
      <c r="W603" s="70"/>
    </row>
    <row r="604" spans="1:23" x14ac:dyDescent="0.25">
      <c r="A604" t="s">
        <v>1</v>
      </c>
      <c r="B604" s="70">
        <v>0</v>
      </c>
      <c r="C604" s="70">
        <v>0</v>
      </c>
      <c r="D604" s="70">
        <v>0</v>
      </c>
      <c r="E604" s="70">
        <v>0</v>
      </c>
      <c r="F604" s="70">
        <v>14</v>
      </c>
      <c r="G604" s="70">
        <v>19</v>
      </c>
      <c r="H604" s="70">
        <v>27</v>
      </c>
      <c r="I604" s="70">
        <v>24</v>
      </c>
      <c r="J604" s="70">
        <v>51</v>
      </c>
      <c r="K604" s="70">
        <v>135</v>
      </c>
      <c r="N604" s="70"/>
      <c r="O604" s="70"/>
      <c r="P604" s="70"/>
      <c r="Q604" s="70"/>
      <c r="R604" s="70"/>
      <c r="S604" s="70"/>
      <c r="T604" s="70"/>
      <c r="U604" s="70"/>
      <c r="V604" s="70"/>
      <c r="W604" s="70"/>
    </row>
    <row r="605" spans="1:23" x14ac:dyDescent="0.25">
      <c r="A605" t="s">
        <v>49</v>
      </c>
      <c r="B605" s="70">
        <v>0</v>
      </c>
      <c r="C605" s="70">
        <v>0</v>
      </c>
      <c r="D605" s="70">
        <v>0</v>
      </c>
      <c r="E605" s="70">
        <v>0</v>
      </c>
      <c r="F605" s="70">
        <v>0</v>
      </c>
      <c r="G605" s="70">
        <v>0</v>
      </c>
      <c r="H605" s="70">
        <v>0</v>
      </c>
      <c r="I605" s="70">
        <v>0</v>
      </c>
      <c r="J605" s="70">
        <v>0</v>
      </c>
      <c r="K605" s="70">
        <v>0</v>
      </c>
      <c r="N605" s="70"/>
      <c r="O605" s="70"/>
      <c r="P605" s="70"/>
      <c r="Q605" s="70"/>
      <c r="R605" s="70"/>
      <c r="S605" s="70"/>
      <c r="T605" s="70"/>
      <c r="U605" s="70"/>
      <c r="V605" s="70"/>
      <c r="W605" s="70"/>
    </row>
    <row r="606" spans="1:23" x14ac:dyDescent="0.25">
      <c r="A606" t="s">
        <v>45</v>
      </c>
      <c r="B606" s="70">
        <v>0</v>
      </c>
      <c r="C606" s="70">
        <v>0</v>
      </c>
      <c r="D606" s="70">
        <v>0</v>
      </c>
      <c r="E606" s="70">
        <v>0</v>
      </c>
      <c r="F606" s="70">
        <v>0</v>
      </c>
      <c r="G606" s="70">
        <v>0</v>
      </c>
      <c r="H606" s="70">
        <v>0</v>
      </c>
      <c r="I606" s="70">
        <v>0</v>
      </c>
      <c r="J606" s="70">
        <v>0</v>
      </c>
      <c r="K606" s="70">
        <v>0</v>
      </c>
      <c r="N606" s="70"/>
      <c r="O606" s="70"/>
      <c r="P606" s="70"/>
      <c r="Q606" s="70"/>
      <c r="R606" s="70"/>
      <c r="S606" s="70"/>
      <c r="T606" s="70"/>
      <c r="U606" s="70"/>
      <c r="V606" s="70"/>
      <c r="W606" s="70"/>
    </row>
    <row r="607" spans="1:23" x14ac:dyDescent="0.25">
      <c r="A607" t="s">
        <v>41</v>
      </c>
      <c r="B607" s="70">
        <v>0</v>
      </c>
      <c r="C607" s="70">
        <v>0</v>
      </c>
      <c r="D607" s="70">
        <v>4</v>
      </c>
      <c r="E607" s="70">
        <v>18</v>
      </c>
      <c r="F607" s="70">
        <v>14</v>
      </c>
      <c r="G607" s="70">
        <v>0</v>
      </c>
      <c r="H607" s="70">
        <v>1</v>
      </c>
      <c r="I607" s="70">
        <v>1</v>
      </c>
      <c r="J607" s="70">
        <v>0</v>
      </c>
      <c r="K607" s="70">
        <v>38</v>
      </c>
      <c r="N607" s="70"/>
      <c r="O607" s="70"/>
      <c r="P607" s="70"/>
      <c r="Q607" s="70"/>
      <c r="R607" s="70"/>
      <c r="S607" s="70"/>
      <c r="T607" s="70"/>
      <c r="U607" s="70"/>
      <c r="V607" s="70"/>
      <c r="W607" s="70"/>
    </row>
    <row r="608" spans="1:23" x14ac:dyDescent="0.25">
      <c r="A608" t="s">
        <v>2</v>
      </c>
      <c r="B608" s="70">
        <v>0</v>
      </c>
      <c r="C608" s="70">
        <v>6</v>
      </c>
      <c r="D608" s="70">
        <v>0</v>
      </c>
      <c r="E608" s="70">
        <v>12</v>
      </c>
      <c r="F608" s="70">
        <v>71</v>
      </c>
      <c r="G608" s="70">
        <v>38</v>
      </c>
      <c r="H608" s="70">
        <v>18</v>
      </c>
      <c r="I608" s="70">
        <v>0</v>
      </c>
      <c r="J608" s="70">
        <v>0</v>
      </c>
      <c r="K608" s="70">
        <v>145</v>
      </c>
      <c r="N608" s="70"/>
      <c r="O608" s="70"/>
      <c r="P608" s="70"/>
      <c r="Q608" s="70"/>
      <c r="R608" s="70"/>
      <c r="S608" s="70"/>
      <c r="T608" s="70"/>
      <c r="U608" s="70"/>
      <c r="V608" s="70"/>
      <c r="W608" s="70"/>
    </row>
    <row r="609" spans="1:23" x14ac:dyDescent="0.25">
      <c r="A609" t="s">
        <v>237</v>
      </c>
      <c r="B609" s="70">
        <v>0</v>
      </c>
      <c r="C609" s="70">
        <v>0</v>
      </c>
      <c r="D609" s="70">
        <v>0</v>
      </c>
      <c r="E609" s="70">
        <v>0</v>
      </c>
      <c r="F609" s="70">
        <v>0</v>
      </c>
      <c r="G609" s="70">
        <v>0</v>
      </c>
      <c r="H609" s="70">
        <v>0</v>
      </c>
      <c r="I609" s="70">
        <v>0</v>
      </c>
      <c r="J609" s="70">
        <v>0</v>
      </c>
      <c r="K609" s="70">
        <v>0</v>
      </c>
      <c r="N609" s="70"/>
      <c r="O609" s="70"/>
      <c r="P609" s="70"/>
      <c r="Q609" s="70"/>
      <c r="R609" s="70"/>
      <c r="S609" s="70"/>
      <c r="T609" s="70"/>
      <c r="U609" s="70"/>
      <c r="V609" s="70"/>
      <c r="W609" s="70"/>
    </row>
    <row r="610" spans="1:23" x14ac:dyDescent="0.25">
      <c r="A610" t="s">
        <v>43</v>
      </c>
      <c r="B610" s="70">
        <v>2</v>
      </c>
      <c r="C610" s="70">
        <v>0</v>
      </c>
      <c r="D610" s="70">
        <v>4</v>
      </c>
      <c r="E610" s="70">
        <v>7</v>
      </c>
      <c r="F610" s="70">
        <v>2</v>
      </c>
      <c r="G610" s="70">
        <v>0</v>
      </c>
      <c r="H610" s="70">
        <v>4</v>
      </c>
      <c r="I610" s="70">
        <v>2</v>
      </c>
      <c r="J610" s="70">
        <v>0</v>
      </c>
      <c r="K610" s="70">
        <v>21</v>
      </c>
      <c r="N610" s="70"/>
      <c r="O610" s="70"/>
      <c r="P610" s="70"/>
      <c r="Q610" s="70"/>
      <c r="R610" s="70"/>
      <c r="S610" s="70"/>
      <c r="T610" s="70"/>
      <c r="U610" s="70"/>
      <c r="V610" s="70"/>
      <c r="W610" s="70"/>
    </row>
    <row r="611" spans="1:23" x14ac:dyDescent="0.25">
      <c r="A611" t="s">
        <v>3</v>
      </c>
      <c r="B611" s="70">
        <v>5</v>
      </c>
      <c r="C611" s="70">
        <v>1</v>
      </c>
      <c r="D611" s="70">
        <v>21</v>
      </c>
      <c r="E611" s="70">
        <v>14</v>
      </c>
      <c r="F611" s="70">
        <v>13</v>
      </c>
      <c r="G611" s="70">
        <v>2</v>
      </c>
      <c r="H611" s="70">
        <v>3</v>
      </c>
      <c r="I611" s="70">
        <v>5</v>
      </c>
      <c r="J611" s="70">
        <v>0</v>
      </c>
      <c r="K611" s="70">
        <v>64</v>
      </c>
      <c r="N611" s="70"/>
      <c r="O611" s="70"/>
      <c r="P611" s="70"/>
      <c r="Q611" s="70"/>
      <c r="R611" s="70"/>
      <c r="S611" s="70"/>
      <c r="T611" s="70"/>
      <c r="U611" s="70"/>
      <c r="V611" s="70"/>
      <c r="W611" s="70"/>
    </row>
    <row r="612" spans="1:23" x14ac:dyDescent="0.25">
      <c r="A612" t="s">
        <v>4</v>
      </c>
      <c r="B612" s="70">
        <v>0</v>
      </c>
      <c r="C612" s="70">
        <v>0</v>
      </c>
      <c r="D612" s="70">
        <v>0</v>
      </c>
      <c r="E612" s="70">
        <v>0</v>
      </c>
      <c r="F612" s="70">
        <v>0</v>
      </c>
      <c r="G612" s="70">
        <v>1</v>
      </c>
      <c r="H612" s="70">
        <v>1</v>
      </c>
      <c r="I612" s="70">
        <v>1</v>
      </c>
      <c r="J612" s="70">
        <v>0</v>
      </c>
      <c r="K612" s="70">
        <v>3</v>
      </c>
      <c r="N612" s="70"/>
      <c r="O612" s="70"/>
      <c r="P612" s="70"/>
      <c r="Q612" s="70"/>
      <c r="R612" s="70"/>
      <c r="S612" s="70"/>
      <c r="T612" s="70"/>
      <c r="U612" s="70"/>
      <c r="V612" s="70"/>
      <c r="W612" s="70"/>
    </row>
    <row r="613" spans="1:23" x14ac:dyDescent="0.25">
      <c r="A613" t="s">
        <v>48</v>
      </c>
      <c r="B613" s="70">
        <v>0</v>
      </c>
      <c r="C613" s="70">
        <v>0</v>
      </c>
      <c r="D613" s="70">
        <v>0</v>
      </c>
      <c r="E613" s="70">
        <v>0</v>
      </c>
      <c r="F613" s="70">
        <v>0</v>
      </c>
      <c r="G613" s="70">
        <v>0</v>
      </c>
      <c r="H613" s="70">
        <v>0</v>
      </c>
      <c r="I613" s="70">
        <v>0</v>
      </c>
      <c r="J613" s="70">
        <v>0</v>
      </c>
      <c r="K613" s="70">
        <v>0</v>
      </c>
      <c r="N613" s="70"/>
      <c r="O613" s="70"/>
      <c r="P613" s="70"/>
      <c r="Q613" s="70"/>
      <c r="R613" s="70"/>
      <c r="S613" s="70"/>
      <c r="T613" s="70"/>
      <c r="U613" s="70"/>
      <c r="V613" s="70"/>
      <c r="W613" s="70"/>
    </row>
    <row r="614" spans="1:23" x14ac:dyDescent="0.25">
      <c r="A614" t="s">
        <v>6</v>
      </c>
      <c r="B614" s="70">
        <v>0</v>
      </c>
      <c r="C614" s="70">
        <v>0</v>
      </c>
      <c r="D614" s="70">
        <v>0</v>
      </c>
      <c r="E614" s="70">
        <v>0</v>
      </c>
      <c r="F614" s="70">
        <v>0</v>
      </c>
      <c r="G614" s="70">
        <v>0</v>
      </c>
      <c r="H614" s="70">
        <v>0</v>
      </c>
      <c r="I614" s="70">
        <v>0</v>
      </c>
      <c r="J614" s="70">
        <v>0</v>
      </c>
      <c r="K614" s="70">
        <v>0</v>
      </c>
      <c r="N614" s="70"/>
      <c r="O614" s="70"/>
      <c r="P614" s="70"/>
      <c r="Q614" s="70"/>
      <c r="R614" s="70"/>
      <c r="S614" s="70"/>
      <c r="T614" s="70"/>
      <c r="U614" s="70"/>
      <c r="V614" s="70"/>
      <c r="W614" s="70"/>
    </row>
    <row r="615" spans="1:23" x14ac:dyDescent="0.25">
      <c r="A615" t="s">
        <v>7</v>
      </c>
      <c r="B615" s="70">
        <v>0</v>
      </c>
      <c r="C615" s="70">
        <v>0</v>
      </c>
      <c r="D615" s="70">
        <v>0</v>
      </c>
      <c r="E615" s="70">
        <v>2</v>
      </c>
      <c r="F615" s="70">
        <v>2</v>
      </c>
      <c r="G615" s="70">
        <v>6</v>
      </c>
      <c r="H615" s="70">
        <v>4</v>
      </c>
      <c r="I615" s="70">
        <v>7</v>
      </c>
      <c r="J615" s="70">
        <v>0</v>
      </c>
      <c r="K615" s="70">
        <v>21</v>
      </c>
      <c r="N615" s="70"/>
      <c r="O615" s="70"/>
      <c r="P615" s="70"/>
      <c r="Q615" s="70"/>
      <c r="R615" s="70"/>
      <c r="S615" s="70"/>
      <c r="T615" s="70"/>
      <c r="U615" s="70"/>
      <c r="V615" s="70"/>
      <c r="W615" s="70"/>
    </row>
    <row r="616" spans="1:23" x14ac:dyDescent="0.25">
      <c r="A616" t="s">
        <v>81</v>
      </c>
      <c r="B616" s="70">
        <v>0</v>
      </c>
      <c r="C616" s="70">
        <v>0</v>
      </c>
      <c r="D616" s="70">
        <v>0</v>
      </c>
      <c r="E616" s="70">
        <v>0</v>
      </c>
      <c r="F616" s="70">
        <v>0</v>
      </c>
      <c r="G616" s="70">
        <v>0</v>
      </c>
      <c r="H616" s="70">
        <v>0</v>
      </c>
      <c r="I616" s="70">
        <v>0</v>
      </c>
      <c r="J616" s="70">
        <v>0</v>
      </c>
      <c r="K616" s="70">
        <v>0</v>
      </c>
      <c r="N616" s="70"/>
      <c r="O616" s="70"/>
      <c r="P616" s="70"/>
      <c r="Q616" s="70"/>
      <c r="R616" s="70"/>
      <c r="S616" s="70"/>
      <c r="T616" s="70"/>
      <c r="U616" s="70"/>
      <c r="V616" s="70"/>
      <c r="W616" s="70"/>
    </row>
    <row r="617" spans="1:23" x14ac:dyDescent="0.25">
      <c r="A617" t="s">
        <v>50</v>
      </c>
      <c r="B617" s="70">
        <v>0</v>
      </c>
      <c r="C617" s="70">
        <v>0</v>
      </c>
      <c r="D617" s="70">
        <v>0</v>
      </c>
      <c r="E617" s="70">
        <v>0</v>
      </c>
      <c r="F617" s="70">
        <v>0</v>
      </c>
      <c r="G617" s="70">
        <v>0</v>
      </c>
      <c r="H617" s="70">
        <v>0</v>
      </c>
      <c r="I617" s="70">
        <v>0</v>
      </c>
      <c r="J617" s="70">
        <v>0</v>
      </c>
      <c r="K617" s="70">
        <v>0</v>
      </c>
      <c r="N617" s="70"/>
      <c r="O617" s="70"/>
      <c r="P617" s="70"/>
      <c r="Q617" s="70"/>
      <c r="R617" s="70"/>
      <c r="S617" s="70"/>
      <c r="T617" s="70"/>
      <c r="U617" s="70"/>
      <c r="V617" s="70"/>
      <c r="W617" s="70"/>
    </row>
    <row r="618" spans="1:23" x14ac:dyDescent="0.25">
      <c r="A618" t="s">
        <v>51</v>
      </c>
      <c r="B618" s="70">
        <v>0</v>
      </c>
      <c r="C618" s="70">
        <v>0</v>
      </c>
      <c r="D618" s="70">
        <v>0</v>
      </c>
      <c r="E618" s="70">
        <v>9</v>
      </c>
      <c r="F618" s="70">
        <v>0</v>
      </c>
      <c r="G618" s="70">
        <v>0</v>
      </c>
      <c r="H618" s="70">
        <v>0</v>
      </c>
      <c r="I618" s="70">
        <v>0</v>
      </c>
      <c r="J618" s="70">
        <v>0</v>
      </c>
      <c r="K618" s="70">
        <v>9</v>
      </c>
      <c r="N618" s="70"/>
      <c r="O618" s="70"/>
      <c r="P618" s="70"/>
      <c r="Q618" s="70"/>
      <c r="R618" s="70"/>
      <c r="S618" s="70"/>
      <c r="T618" s="70"/>
      <c r="U618" s="70"/>
      <c r="V618" s="70"/>
      <c r="W618" s="70"/>
    </row>
    <row r="619" spans="1:23" x14ac:dyDescent="0.25">
      <c r="A619" t="s">
        <v>42</v>
      </c>
      <c r="B619" s="70">
        <v>0</v>
      </c>
      <c r="C619" s="70">
        <v>0</v>
      </c>
      <c r="D619" s="70">
        <v>0</v>
      </c>
      <c r="E619" s="70">
        <v>0</v>
      </c>
      <c r="F619" s="70">
        <v>3</v>
      </c>
      <c r="G619" s="70">
        <v>0</v>
      </c>
      <c r="H619" s="70">
        <v>0</v>
      </c>
      <c r="I619" s="70">
        <v>0</v>
      </c>
      <c r="J619" s="70">
        <v>0</v>
      </c>
      <c r="K619" s="70">
        <v>3</v>
      </c>
      <c r="N619" s="70"/>
      <c r="O619" s="70"/>
      <c r="P619" s="70"/>
      <c r="Q619" s="70"/>
      <c r="R619" s="70"/>
      <c r="S619" s="70"/>
      <c r="T619" s="70"/>
      <c r="U619" s="70"/>
      <c r="V619" s="70"/>
      <c r="W619" s="70"/>
    </row>
    <row r="620" spans="1:23" x14ac:dyDescent="0.25">
      <c r="A620" t="s">
        <v>8</v>
      </c>
      <c r="B620" s="70">
        <v>0</v>
      </c>
      <c r="C620" s="70">
        <v>0</v>
      </c>
      <c r="D620" s="70">
        <v>0</v>
      </c>
      <c r="E620" s="70">
        <v>0</v>
      </c>
      <c r="F620" s="70">
        <v>0</v>
      </c>
      <c r="G620" s="70">
        <v>2</v>
      </c>
      <c r="H620" s="70">
        <v>4</v>
      </c>
      <c r="I620" s="70">
        <v>2</v>
      </c>
      <c r="J620" s="70">
        <v>0</v>
      </c>
      <c r="K620" s="70">
        <v>8</v>
      </c>
      <c r="N620" s="70"/>
      <c r="O620" s="70"/>
      <c r="P620" s="70"/>
      <c r="Q620" s="70"/>
      <c r="R620" s="70"/>
      <c r="S620" s="70"/>
      <c r="T620" s="70"/>
      <c r="U620" s="70"/>
      <c r="V620" s="70"/>
      <c r="W620" s="70"/>
    </row>
    <row r="621" spans="1:23" x14ac:dyDescent="0.25">
      <c r="A621" t="s">
        <v>9</v>
      </c>
      <c r="B621" s="70">
        <v>0</v>
      </c>
      <c r="C621" s="70">
        <v>0</v>
      </c>
      <c r="D621" s="70">
        <v>0</v>
      </c>
      <c r="E621" s="70">
        <v>62</v>
      </c>
      <c r="F621" s="70">
        <v>249</v>
      </c>
      <c r="G621" s="70">
        <v>7</v>
      </c>
      <c r="H621" s="70">
        <v>2</v>
      </c>
      <c r="I621" s="70">
        <v>101</v>
      </c>
      <c r="J621" s="70">
        <v>0</v>
      </c>
      <c r="K621" s="70">
        <v>421</v>
      </c>
      <c r="N621" s="70"/>
      <c r="O621" s="70"/>
      <c r="P621" s="70"/>
      <c r="Q621" s="70"/>
      <c r="R621" s="70"/>
      <c r="S621" s="70"/>
      <c r="T621" s="70"/>
      <c r="U621" s="70"/>
      <c r="V621" s="70"/>
      <c r="W621" s="70"/>
    </row>
    <row r="622" spans="1:23" x14ac:dyDescent="0.25">
      <c r="A622" t="s">
        <v>44</v>
      </c>
      <c r="B622" s="70">
        <v>0</v>
      </c>
      <c r="C622" s="70">
        <v>0</v>
      </c>
      <c r="D622" s="70">
        <v>0</v>
      </c>
      <c r="E622" s="70">
        <v>1</v>
      </c>
      <c r="F622" s="70">
        <v>1</v>
      </c>
      <c r="G622" s="70">
        <v>0</v>
      </c>
      <c r="H622" s="70">
        <v>0</v>
      </c>
      <c r="I622" s="70">
        <v>0</v>
      </c>
      <c r="J622" s="70">
        <v>0</v>
      </c>
      <c r="K622" s="70">
        <v>2</v>
      </c>
      <c r="N622" s="70"/>
      <c r="O622" s="70"/>
      <c r="P622" s="70"/>
      <c r="Q622" s="70"/>
      <c r="R622" s="70"/>
      <c r="S622" s="70"/>
      <c r="T622" s="70"/>
      <c r="U622" s="70"/>
      <c r="V622" s="70"/>
      <c r="W622" s="70"/>
    </row>
    <row r="623" spans="1:23" x14ac:dyDescent="0.25">
      <c r="A623" t="s">
        <v>10</v>
      </c>
      <c r="B623" s="70">
        <v>0</v>
      </c>
      <c r="C623" s="70">
        <v>0</v>
      </c>
      <c r="D623" s="70">
        <v>0</v>
      </c>
      <c r="E623" s="70">
        <v>0</v>
      </c>
      <c r="F623" s="70">
        <v>1</v>
      </c>
      <c r="G623" s="70">
        <v>0</v>
      </c>
      <c r="H623" s="70">
        <v>0</v>
      </c>
      <c r="I623" s="70">
        <v>0</v>
      </c>
      <c r="J623" s="70">
        <v>0</v>
      </c>
      <c r="K623" s="70">
        <v>1</v>
      </c>
      <c r="N623" s="70"/>
      <c r="O623" s="70"/>
      <c r="P623" s="70"/>
      <c r="Q623" s="70"/>
      <c r="R623" s="70"/>
      <c r="S623" s="70"/>
      <c r="T623" s="70"/>
      <c r="U623" s="70"/>
      <c r="V623" s="70"/>
      <c r="W623" s="70"/>
    </row>
    <row r="624" spans="1:23" x14ac:dyDescent="0.25">
      <c r="A624" t="s">
        <v>11</v>
      </c>
      <c r="B624" s="70">
        <v>0</v>
      </c>
      <c r="C624" s="70">
        <v>0</v>
      </c>
      <c r="D624" s="70">
        <v>0</v>
      </c>
      <c r="E624" s="70">
        <v>12</v>
      </c>
      <c r="F624" s="70">
        <v>2340</v>
      </c>
      <c r="G624" s="70">
        <v>5133</v>
      </c>
      <c r="H624" s="70">
        <v>2399</v>
      </c>
      <c r="I624" s="70">
        <v>241</v>
      </c>
      <c r="J624" s="70">
        <v>959</v>
      </c>
      <c r="K624" s="70">
        <v>11084</v>
      </c>
      <c r="N624" s="70"/>
      <c r="O624" s="70"/>
      <c r="P624" s="70"/>
      <c r="Q624" s="70"/>
      <c r="R624" s="70"/>
      <c r="S624" s="70"/>
      <c r="T624" s="70"/>
      <c r="U624" s="70"/>
      <c r="V624" s="70"/>
      <c r="W624" s="70"/>
    </row>
    <row r="625" spans="1:23" x14ac:dyDescent="0.25">
      <c r="A625" t="s">
        <v>12</v>
      </c>
      <c r="B625" s="70">
        <v>0</v>
      </c>
      <c r="C625" s="70">
        <v>0</v>
      </c>
      <c r="D625" s="70">
        <v>0</v>
      </c>
      <c r="E625" s="70">
        <v>0</v>
      </c>
      <c r="F625" s="70">
        <v>28</v>
      </c>
      <c r="G625" s="70">
        <v>43</v>
      </c>
      <c r="H625" s="70">
        <v>28</v>
      </c>
      <c r="I625" s="70">
        <v>14</v>
      </c>
      <c r="J625" s="70">
        <v>14</v>
      </c>
      <c r="K625" s="70">
        <v>127</v>
      </c>
      <c r="N625" s="70"/>
      <c r="O625" s="70"/>
      <c r="P625" s="70"/>
      <c r="Q625" s="70"/>
      <c r="R625" s="70"/>
      <c r="S625" s="70"/>
      <c r="T625" s="70"/>
      <c r="U625" s="70"/>
      <c r="V625" s="70"/>
      <c r="W625" s="70"/>
    </row>
    <row r="626" spans="1:23" x14ac:dyDescent="0.25">
      <c r="A626" t="s">
        <v>32</v>
      </c>
      <c r="B626" s="70">
        <v>0</v>
      </c>
      <c r="C626" s="70">
        <v>0</v>
      </c>
      <c r="D626" s="70">
        <v>0</v>
      </c>
      <c r="E626" s="70">
        <v>0</v>
      </c>
      <c r="F626" s="70">
        <v>1</v>
      </c>
      <c r="G626" s="70">
        <v>0</v>
      </c>
      <c r="H626" s="70">
        <v>2</v>
      </c>
      <c r="I626" s="70">
        <v>0</v>
      </c>
      <c r="J626" s="70">
        <v>2</v>
      </c>
      <c r="K626" s="70">
        <v>5</v>
      </c>
      <c r="N626" s="70"/>
      <c r="O626" s="70"/>
      <c r="P626" s="70"/>
      <c r="Q626" s="70"/>
      <c r="R626" s="70"/>
      <c r="S626" s="70"/>
      <c r="T626" s="70"/>
      <c r="U626" s="70"/>
      <c r="V626" s="70"/>
      <c r="W626" s="70"/>
    </row>
    <row r="627" spans="1:23" x14ac:dyDescent="0.25">
      <c r="A627" t="s">
        <v>212</v>
      </c>
      <c r="B627" s="70">
        <v>0</v>
      </c>
      <c r="C627" s="70">
        <v>0</v>
      </c>
      <c r="D627" s="70">
        <v>0</v>
      </c>
      <c r="E627" s="70">
        <v>0</v>
      </c>
      <c r="F627" s="70">
        <v>0</v>
      </c>
      <c r="G627" s="70">
        <v>207</v>
      </c>
      <c r="H627" s="70">
        <v>219</v>
      </c>
      <c r="I627" s="70">
        <v>45</v>
      </c>
      <c r="J627" s="70">
        <v>335</v>
      </c>
      <c r="K627" s="70">
        <v>806</v>
      </c>
      <c r="N627" s="70"/>
      <c r="O627" s="70"/>
      <c r="P627" s="70"/>
      <c r="Q627" s="70"/>
      <c r="R627" s="70"/>
      <c r="S627" s="70"/>
      <c r="T627" s="70"/>
      <c r="U627" s="70"/>
      <c r="V627" s="70"/>
      <c r="W627" s="70"/>
    </row>
    <row r="628" spans="1:23" x14ac:dyDescent="0.25">
      <c r="A628" t="s">
        <v>46</v>
      </c>
      <c r="B628" s="70">
        <v>0</v>
      </c>
      <c r="C628" s="70">
        <v>0</v>
      </c>
      <c r="D628" s="70">
        <v>0</v>
      </c>
      <c r="E628" s="70">
        <v>0</v>
      </c>
      <c r="F628" s="70">
        <v>0</v>
      </c>
      <c r="G628" s="70">
        <v>0</v>
      </c>
      <c r="H628" s="70">
        <v>0</v>
      </c>
      <c r="I628" s="70">
        <v>0</v>
      </c>
      <c r="J628" s="70">
        <v>0</v>
      </c>
      <c r="K628" s="70">
        <v>0</v>
      </c>
      <c r="N628" s="70"/>
      <c r="O628" s="70"/>
      <c r="P628" s="70"/>
      <c r="Q628" s="70"/>
      <c r="R628" s="70"/>
      <c r="S628" s="70"/>
      <c r="T628" s="70"/>
      <c r="U628" s="70"/>
      <c r="V628" s="70"/>
      <c r="W628" s="70"/>
    </row>
    <row r="629" spans="1:23" x14ac:dyDescent="0.25">
      <c r="A629" t="s">
        <v>13</v>
      </c>
      <c r="B629" s="70">
        <v>0</v>
      </c>
      <c r="C629" s="70">
        <v>0</v>
      </c>
      <c r="D629" s="70">
        <v>0</v>
      </c>
      <c r="E629" s="70">
        <v>0</v>
      </c>
      <c r="F629" s="70">
        <v>0</v>
      </c>
      <c r="G629" s="70">
        <v>7</v>
      </c>
      <c r="H629" s="70">
        <v>8</v>
      </c>
      <c r="I629" s="70">
        <v>4</v>
      </c>
      <c r="J629" s="70">
        <v>0</v>
      </c>
      <c r="K629" s="70">
        <v>19</v>
      </c>
      <c r="N629" s="70"/>
      <c r="O629" s="70"/>
      <c r="P629" s="70"/>
      <c r="Q629" s="70"/>
      <c r="R629" s="70"/>
      <c r="S629" s="70"/>
      <c r="T629" s="70"/>
      <c r="U629" s="70"/>
      <c r="V629" s="70"/>
      <c r="W629" s="70"/>
    </row>
    <row r="630" spans="1:23" x14ac:dyDescent="0.25">
      <c r="A630" t="s">
        <v>14</v>
      </c>
      <c r="B630" s="70">
        <v>50</v>
      </c>
      <c r="C630" s="70">
        <v>18</v>
      </c>
      <c r="D630" s="70">
        <v>5</v>
      </c>
      <c r="E630" s="70">
        <v>15</v>
      </c>
      <c r="F630" s="70">
        <v>290</v>
      </c>
      <c r="G630" s="70">
        <v>836</v>
      </c>
      <c r="H630" s="70">
        <v>277</v>
      </c>
      <c r="I630" s="70">
        <v>10</v>
      </c>
      <c r="J630" s="70">
        <v>50</v>
      </c>
      <c r="K630" s="70">
        <v>1551</v>
      </c>
      <c r="N630" s="70"/>
      <c r="O630" s="70"/>
      <c r="P630" s="70"/>
      <c r="Q630" s="70"/>
      <c r="R630" s="70"/>
      <c r="S630" s="70"/>
      <c r="T630" s="70"/>
      <c r="U630" s="70"/>
      <c r="V630" s="70"/>
      <c r="W630" s="70"/>
    </row>
    <row r="631" spans="1:23" x14ac:dyDescent="0.25">
      <c r="A631" t="s">
        <v>40</v>
      </c>
      <c r="B631" s="70">
        <v>452</v>
      </c>
      <c r="C631" s="70">
        <v>49</v>
      </c>
      <c r="D631" s="70">
        <v>3</v>
      </c>
      <c r="E631" s="70">
        <v>2</v>
      </c>
      <c r="F631" s="70">
        <v>0</v>
      </c>
      <c r="G631" s="70">
        <v>0</v>
      </c>
      <c r="H631" s="70">
        <v>0</v>
      </c>
      <c r="I631" s="70">
        <v>0</v>
      </c>
      <c r="J631" s="70">
        <v>0</v>
      </c>
      <c r="K631" s="70">
        <v>506</v>
      </c>
      <c r="N631" s="70"/>
      <c r="O631" s="70"/>
      <c r="P631" s="70"/>
      <c r="Q631" s="70"/>
      <c r="R631" s="70"/>
      <c r="S631" s="70"/>
      <c r="T631" s="70"/>
      <c r="U631" s="70"/>
      <c r="V631" s="70"/>
      <c r="W631" s="70"/>
    </row>
    <row r="632" spans="1:23" x14ac:dyDescent="0.25">
      <c r="A632" t="s">
        <v>52</v>
      </c>
      <c r="B632" s="70">
        <v>0</v>
      </c>
      <c r="C632" s="70">
        <v>0</v>
      </c>
      <c r="D632" s="70">
        <v>0</v>
      </c>
      <c r="E632" s="70">
        <v>0</v>
      </c>
      <c r="F632" s="70">
        <v>0</v>
      </c>
      <c r="G632" s="70">
        <v>0</v>
      </c>
      <c r="H632" s="70">
        <v>0</v>
      </c>
      <c r="I632" s="70">
        <v>0</v>
      </c>
      <c r="J632" s="70">
        <v>0</v>
      </c>
      <c r="K632" s="70">
        <v>0</v>
      </c>
      <c r="N632" s="70"/>
      <c r="O632" s="70"/>
      <c r="P632" s="70"/>
      <c r="Q632" s="70"/>
      <c r="R632" s="70"/>
      <c r="S632" s="70"/>
      <c r="T632" s="70"/>
      <c r="U632" s="70"/>
      <c r="V632" s="70"/>
      <c r="W632" s="70"/>
    </row>
    <row r="633" spans="1:23" x14ac:dyDescent="0.25">
      <c r="A633" t="s">
        <v>53</v>
      </c>
      <c r="B633" s="70">
        <v>0</v>
      </c>
      <c r="C633" s="70">
        <v>0</v>
      </c>
      <c r="D633" s="70">
        <v>0</v>
      </c>
      <c r="E633" s="70">
        <v>0</v>
      </c>
      <c r="F633" s="70">
        <v>0</v>
      </c>
      <c r="G633" s="70">
        <v>2</v>
      </c>
      <c r="H633" s="70">
        <v>0</v>
      </c>
      <c r="I633" s="70">
        <v>0</v>
      </c>
      <c r="J633" s="70">
        <v>0</v>
      </c>
      <c r="K633" s="70">
        <v>2</v>
      </c>
      <c r="N633" s="70"/>
      <c r="O633" s="70"/>
      <c r="P633" s="70"/>
      <c r="Q633" s="70"/>
      <c r="R633" s="70"/>
      <c r="S633" s="70"/>
      <c r="T633" s="70"/>
      <c r="U633" s="70"/>
      <c r="V633" s="70"/>
      <c r="W633" s="70"/>
    </row>
    <row r="634" spans="1:23" x14ac:dyDescent="0.25">
      <c r="A634" t="s">
        <v>15</v>
      </c>
      <c r="B634" s="70">
        <v>0</v>
      </c>
      <c r="C634" s="70">
        <v>0</v>
      </c>
      <c r="D634" s="70">
        <v>0</v>
      </c>
      <c r="E634" s="70">
        <v>11</v>
      </c>
      <c r="F634" s="70">
        <v>43</v>
      </c>
      <c r="G634" s="70">
        <v>39</v>
      </c>
      <c r="H634" s="70">
        <v>11</v>
      </c>
      <c r="I634" s="70">
        <v>0</v>
      </c>
      <c r="J634" s="70">
        <v>13</v>
      </c>
      <c r="K634" s="70">
        <v>117</v>
      </c>
      <c r="N634" s="70"/>
      <c r="O634" s="70"/>
      <c r="P634" s="70"/>
      <c r="Q634" s="70"/>
      <c r="R634" s="70"/>
      <c r="S634" s="70"/>
      <c r="T634" s="70"/>
      <c r="U634" s="70"/>
      <c r="V634" s="70"/>
      <c r="W634" s="70"/>
    </row>
    <row r="635" spans="1:23" x14ac:dyDescent="0.25">
      <c r="A635" t="s">
        <v>54</v>
      </c>
      <c r="B635" s="70">
        <v>0</v>
      </c>
      <c r="C635" s="70">
        <v>0</v>
      </c>
      <c r="D635" s="70">
        <v>0</v>
      </c>
      <c r="E635" s="70">
        <v>0</v>
      </c>
      <c r="F635" s="70">
        <v>5</v>
      </c>
      <c r="G635" s="70">
        <v>0</v>
      </c>
      <c r="H635" s="70">
        <v>26</v>
      </c>
      <c r="I635" s="70">
        <v>0</v>
      </c>
      <c r="J635" s="70">
        <v>0</v>
      </c>
      <c r="K635" s="70">
        <v>31</v>
      </c>
      <c r="N635" s="70"/>
      <c r="O635" s="70"/>
      <c r="P635" s="70"/>
      <c r="Q635" s="70"/>
      <c r="R635" s="70"/>
      <c r="S635" s="70"/>
      <c r="T635" s="70"/>
      <c r="U635" s="70"/>
      <c r="V635" s="70"/>
      <c r="W635" s="70"/>
    </row>
    <row r="636" spans="1:23" x14ac:dyDescent="0.25">
      <c r="A636" t="s">
        <v>47</v>
      </c>
      <c r="B636" s="70">
        <v>0</v>
      </c>
      <c r="C636" s="70">
        <v>0</v>
      </c>
      <c r="D636" s="70">
        <v>0</v>
      </c>
      <c r="E636" s="70">
        <v>4</v>
      </c>
      <c r="F636" s="70">
        <v>0</v>
      </c>
      <c r="G636" s="70">
        <v>16</v>
      </c>
      <c r="H636" s="70">
        <v>37</v>
      </c>
      <c r="I636" s="70">
        <v>10</v>
      </c>
      <c r="J636" s="70">
        <v>0</v>
      </c>
      <c r="K636" s="70">
        <v>67</v>
      </c>
      <c r="N636" s="70"/>
      <c r="O636" s="70"/>
      <c r="P636" s="70"/>
      <c r="Q636" s="70"/>
      <c r="R636" s="70"/>
      <c r="S636" s="70"/>
      <c r="T636" s="70"/>
      <c r="U636" s="70"/>
      <c r="V636" s="70"/>
      <c r="W636" s="70"/>
    </row>
    <row r="637" spans="1:23" x14ac:dyDescent="0.25">
      <c r="A637" t="s">
        <v>16</v>
      </c>
      <c r="B637" s="70">
        <v>0</v>
      </c>
      <c r="C637" s="70">
        <v>0</v>
      </c>
      <c r="D637" s="70">
        <v>1</v>
      </c>
      <c r="E637" s="70">
        <v>0</v>
      </c>
      <c r="F637" s="70">
        <v>0</v>
      </c>
      <c r="G637" s="70">
        <v>0</v>
      </c>
      <c r="H637" s="70">
        <v>2</v>
      </c>
      <c r="I637" s="70">
        <v>1</v>
      </c>
      <c r="J637" s="70">
        <v>0</v>
      </c>
      <c r="K637" s="70">
        <v>4</v>
      </c>
      <c r="N637" s="70"/>
      <c r="O637" s="70"/>
      <c r="P637" s="70"/>
      <c r="Q637" s="70"/>
      <c r="R637" s="70"/>
      <c r="S637" s="70"/>
      <c r="T637" s="70"/>
      <c r="U637" s="70"/>
      <c r="V637" s="70"/>
      <c r="W637" s="70"/>
    </row>
    <row r="638" spans="1:23" x14ac:dyDescent="0.25">
      <c r="A638" t="s">
        <v>55</v>
      </c>
      <c r="B638" s="70">
        <v>0</v>
      </c>
      <c r="C638" s="70">
        <v>0</v>
      </c>
      <c r="D638" s="70">
        <v>0</v>
      </c>
      <c r="E638" s="70">
        <v>0</v>
      </c>
      <c r="F638" s="70">
        <v>0</v>
      </c>
      <c r="G638" s="70">
        <v>0</v>
      </c>
      <c r="H638" s="70">
        <v>0</v>
      </c>
      <c r="I638" s="70">
        <v>0</v>
      </c>
      <c r="J638" s="70">
        <v>0</v>
      </c>
      <c r="K638" s="70">
        <v>0</v>
      </c>
      <c r="N638" s="70"/>
      <c r="O638" s="70"/>
      <c r="P638" s="70"/>
      <c r="Q638" s="70"/>
      <c r="R638" s="70"/>
      <c r="S638" s="70"/>
      <c r="T638" s="70"/>
      <c r="U638" s="70"/>
      <c r="V638" s="70"/>
      <c r="W638" s="70"/>
    </row>
    <row r="639" spans="1:23" x14ac:dyDescent="0.25">
      <c r="A639" t="s">
        <v>17</v>
      </c>
      <c r="B639" s="70">
        <v>0</v>
      </c>
      <c r="C639" s="70">
        <v>0</v>
      </c>
      <c r="D639" s="70">
        <v>0</v>
      </c>
      <c r="E639" s="70">
        <v>0</v>
      </c>
      <c r="F639" s="70">
        <v>1</v>
      </c>
      <c r="G639" s="70">
        <v>0</v>
      </c>
      <c r="H639" s="70">
        <v>0</v>
      </c>
      <c r="I639" s="70">
        <v>0</v>
      </c>
      <c r="J639" s="70">
        <v>0</v>
      </c>
      <c r="K639" s="70">
        <v>1</v>
      </c>
      <c r="N639" s="70"/>
      <c r="O639" s="70"/>
      <c r="P639" s="70"/>
      <c r="Q639" s="70"/>
      <c r="R639" s="70"/>
      <c r="S639" s="70"/>
      <c r="T639" s="70"/>
      <c r="U639" s="70"/>
      <c r="V639" s="70"/>
      <c r="W639" s="70"/>
    </row>
    <row r="640" spans="1:23" x14ac:dyDescent="0.25">
      <c r="A640" t="s">
        <v>24</v>
      </c>
      <c r="B640" s="70">
        <v>509</v>
      </c>
      <c r="C640" s="70">
        <v>74</v>
      </c>
      <c r="D640" s="70">
        <v>38</v>
      </c>
      <c r="E640" s="70">
        <v>169</v>
      </c>
      <c r="F640" s="70">
        <v>3078</v>
      </c>
      <c r="G640" s="70">
        <v>6358</v>
      </c>
      <c r="H640" s="70">
        <v>3073</v>
      </c>
      <c r="I640" s="70">
        <v>468</v>
      </c>
      <c r="J640" s="70">
        <v>1424</v>
      </c>
      <c r="K640" s="70">
        <v>15191</v>
      </c>
      <c r="N640" s="70"/>
      <c r="O640" s="70"/>
      <c r="P640" s="70"/>
      <c r="Q640" s="70"/>
      <c r="R640" s="70"/>
      <c r="S640" s="70"/>
      <c r="T640" s="70"/>
      <c r="U640" s="70"/>
      <c r="V640" s="70"/>
      <c r="W640" s="70"/>
    </row>
    <row r="641" spans="1:23" x14ac:dyDescent="0.25">
      <c r="N641" s="70"/>
      <c r="O641" s="70"/>
      <c r="P641" s="70"/>
      <c r="Q641" s="70"/>
      <c r="R641" s="70"/>
      <c r="S641" s="70"/>
      <c r="T641" s="70"/>
      <c r="U641" s="70"/>
      <c r="V641" s="70"/>
      <c r="W641" s="70"/>
    </row>
    <row r="642" spans="1:23" x14ac:dyDescent="0.25">
      <c r="N642" s="70"/>
      <c r="O642" s="70"/>
      <c r="P642" s="70"/>
      <c r="Q642" s="70"/>
      <c r="R642" s="70"/>
      <c r="S642" s="70"/>
      <c r="T642" s="70"/>
      <c r="U642" s="70"/>
      <c r="V642" s="70"/>
      <c r="W642" s="70"/>
    </row>
    <row r="643" spans="1:23" x14ac:dyDescent="0.25">
      <c r="A643" t="s">
        <v>307</v>
      </c>
      <c r="B643" t="s">
        <v>20</v>
      </c>
      <c r="F643" t="s">
        <v>21</v>
      </c>
      <c r="N643" s="70"/>
      <c r="O643" s="70"/>
      <c r="P643" s="70"/>
      <c r="Q643" s="70"/>
      <c r="R643" s="70"/>
      <c r="S643" s="70"/>
      <c r="T643" s="70"/>
      <c r="U643" s="70"/>
      <c r="V643" s="70"/>
      <c r="W643" s="70"/>
    </row>
    <row r="644" spans="1:23" x14ac:dyDescent="0.25">
      <c r="A644" t="s">
        <v>19</v>
      </c>
      <c r="B644">
        <v>12</v>
      </c>
      <c r="C644">
        <v>17</v>
      </c>
      <c r="D644">
        <v>22</v>
      </c>
      <c r="E644">
        <v>27</v>
      </c>
      <c r="F644">
        <v>2</v>
      </c>
      <c r="G644">
        <v>7</v>
      </c>
      <c r="H644">
        <v>12</v>
      </c>
      <c r="I644">
        <v>17</v>
      </c>
      <c r="J644">
        <v>22</v>
      </c>
      <c r="K644" t="s">
        <v>24</v>
      </c>
      <c r="N644" s="70"/>
      <c r="O644" s="70"/>
      <c r="P644" s="70"/>
      <c r="Q644" s="70"/>
      <c r="R644" s="70"/>
      <c r="S644" s="70"/>
      <c r="T644" s="70"/>
      <c r="U644" s="70"/>
      <c r="V644" s="70"/>
      <c r="W644" s="70"/>
    </row>
    <row r="645" spans="1:23" x14ac:dyDescent="0.25">
      <c r="A645" t="s">
        <v>1</v>
      </c>
      <c r="B645" s="70">
        <v>0</v>
      </c>
      <c r="C645" s="70">
        <v>0</v>
      </c>
      <c r="D645" s="70">
        <v>0</v>
      </c>
      <c r="E645" s="70">
        <v>4</v>
      </c>
      <c r="F645" s="70">
        <v>2</v>
      </c>
      <c r="G645" s="70">
        <v>70</v>
      </c>
      <c r="H645" s="70">
        <v>70</v>
      </c>
      <c r="I645" s="70">
        <v>42</v>
      </c>
      <c r="J645" s="70">
        <v>33</v>
      </c>
      <c r="K645" s="70">
        <v>221</v>
      </c>
      <c r="N645" s="70"/>
      <c r="O645" s="70"/>
      <c r="P645" s="70"/>
      <c r="Q645" s="70"/>
      <c r="R645" s="70"/>
      <c r="S645" s="70"/>
      <c r="T645" s="70"/>
      <c r="U645" s="70"/>
      <c r="V645" s="70"/>
      <c r="W645" s="70"/>
    </row>
    <row r="646" spans="1:23" x14ac:dyDescent="0.25">
      <c r="A646" t="s">
        <v>49</v>
      </c>
      <c r="B646" s="70">
        <v>0</v>
      </c>
      <c r="C646" s="70">
        <v>0</v>
      </c>
      <c r="D646" s="70">
        <v>0</v>
      </c>
      <c r="E646" s="70">
        <v>0</v>
      </c>
      <c r="F646" s="70">
        <v>0</v>
      </c>
      <c r="G646" s="70">
        <v>0</v>
      </c>
      <c r="H646" s="70">
        <v>0</v>
      </c>
      <c r="I646" s="70">
        <v>0</v>
      </c>
      <c r="J646" s="70">
        <v>0</v>
      </c>
      <c r="K646" s="70">
        <v>0</v>
      </c>
      <c r="N646" s="70"/>
      <c r="O646" s="70"/>
      <c r="P646" s="70"/>
      <c r="Q646" s="70"/>
      <c r="R646" s="70"/>
      <c r="S646" s="70"/>
      <c r="T646" s="70"/>
      <c r="U646" s="70"/>
      <c r="V646" s="70"/>
      <c r="W646" s="70"/>
    </row>
    <row r="647" spans="1:23" x14ac:dyDescent="0.25">
      <c r="A647" t="s">
        <v>45</v>
      </c>
      <c r="B647" s="70">
        <v>0</v>
      </c>
      <c r="C647" s="70">
        <v>0</v>
      </c>
      <c r="D647" s="70">
        <v>0</v>
      </c>
      <c r="E647" s="70">
        <v>0</v>
      </c>
      <c r="F647" s="70">
        <v>0</v>
      </c>
      <c r="G647" s="70">
        <v>0</v>
      </c>
      <c r="H647" s="70">
        <v>0</v>
      </c>
      <c r="I647" s="70">
        <v>0</v>
      </c>
      <c r="J647" s="70">
        <v>0</v>
      </c>
      <c r="K647" s="70">
        <v>0</v>
      </c>
      <c r="N647" s="70"/>
      <c r="O647" s="70"/>
      <c r="P647" s="70"/>
      <c r="Q647" s="70"/>
      <c r="R647" s="70"/>
      <c r="S647" s="70"/>
      <c r="T647" s="70"/>
      <c r="U647" s="70"/>
      <c r="V647" s="70"/>
      <c r="W647" s="70"/>
    </row>
    <row r="648" spans="1:23" x14ac:dyDescent="0.25">
      <c r="A648" t="s">
        <v>41</v>
      </c>
      <c r="B648" s="70">
        <v>0</v>
      </c>
      <c r="C648" s="70">
        <v>0</v>
      </c>
      <c r="D648" s="70">
        <v>0</v>
      </c>
      <c r="E648" s="70">
        <v>0</v>
      </c>
      <c r="F648" s="70">
        <v>0</v>
      </c>
      <c r="G648" s="70">
        <v>4</v>
      </c>
      <c r="H648" s="70">
        <v>0</v>
      </c>
      <c r="I648" s="70">
        <v>0</v>
      </c>
      <c r="J648" s="70">
        <v>1</v>
      </c>
      <c r="K648" s="70">
        <v>5</v>
      </c>
      <c r="N648" s="70"/>
      <c r="O648" s="70"/>
      <c r="P648" s="70"/>
      <c r="Q648" s="70"/>
      <c r="R648" s="70"/>
      <c r="S648" s="70"/>
      <c r="T648" s="70"/>
      <c r="U648" s="70"/>
      <c r="V648" s="70"/>
      <c r="W648" s="70"/>
    </row>
    <row r="649" spans="1:23" x14ac:dyDescent="0.25">
      <c r="A649" t="s">
        <v>2</v>
      </c>
      <c r="B649" s="70">
        <v>0</v>
      </c>
      <c r="C649" s="70">
        <v>2</v>
      </c>
      <c r="D649" s="70">
        <v>14</v>
      </c>
      <c r="E649" s="70">
        <v>16</v>
      </c>
      <c r="F649" s="70">
        <v>48</v>
      </c>
      <c r="G649" s="70">
        <v>25</v>
      </c>
      <c r="H649" s="70">
        <v>1</v>
      </c>
      <c r="I649" s="70">
        <v>3</v>
      </c>
      <c r="J649" s="70">
        <v>5</v>
      </c>
      <c r="K649" s="70">
        <v>114</v>
      </c>
      <c r="N649" s="70"/>
      <c r="O649" s="70"/>
      <c r="P649" s="70"/>
      <c r="Q649" s="70"/>
      <c r="R649" s="70"/>
      <c r="S649" s="70"/>
      <c r="T649" s="70"/>
      <c r="U649" s="70"/>
      <c r="V649" s="70"/>
      <c r="W649" s="70"/>
    </row>
    <row r="650" spans="1:23" x14ac:dyDescent="0.25">
      <c r="A650" t="s">
        <v>237</v>
      </c>
      <c r="B650" s="70">
        <v>0</v>
      </c>
      <c r="C650" s="70">
        <v>0</v>
      </c>
      <c r="D650" s="70">
        <v>0</v>
      </c>
      <c r="E650" s="70">
        <v>0</v>
      </c>
      <c r="F650" s="70">
        <v>0</v>
      </c>
      <c r="G650" s="70">
        <v>0</v>
      </c>
      <c r="H650" s="70">
        <v>0</v>
      </c>
      <c r="I650" s="70">
        <v>0</v>
      </c>
      <c r="J650" s="70">
        <v>0</v>
      </c>
      <c r="K650" s="70">
        <v>0</v>
      </c>
      <c r="N650" s="70"/>
      <c r="O650" s="70"/>
      <c r="P650" s="70"/>
      <c r="Q650" s="70"/>
      <c r="R650" s="70"/>
      <c r="S650" s="70"/>
      <c r="T650" s="70"/>
      <c r="U650" s="70"/>
      <c r="V650" s="70"/>
      <c r="W650" s="70"/>
    </row>
    <row r="651" spans="1:23" x14ac:dyDescent="0.25">
      <c r="A651" t="s">
        <v>43</v>
      </c>
      <c r="B651" s="70">
        <v>0</v>
      </c>
      <c r="C651" s="70">
        <v>0</v>
      </c>
      <c r="D651" s="70">
        <v>2</v>
      </c>
      <c r="E651" s="70">
        <v>6</v>
      </c>
      <c r="F651" s="70">
        <v>4</v>
      </c>
      <c r="G651" s="70">
        <v>0</v>
      </c>
      <c r="H651" s="70">
        <v>0</v>
      </c>
      <c r="I651" s="70">
        <v>0</v>
      </c>
      <c r="J651" s="70">
        <v>0</v>
      </c>
      <c r="K651" s="70">
        <v>12</v>
      </c>
      <c r="N651" s="70"/>
      <c r="O651" s="70"/>
      <c r="P651" s="70"/>
      <c r="Q651" s="70"/>
      <c r="R651" s="70"/>
      <c r="S651" s="70"/>
      <c r="T651" s="70"/>
      <c r="U651" s="70"/>
      <c r="V651" s="70"/>
      <c r="W651" s="70"/>
    </row>
    <row r="652" spans="1:23" x14ac:dyDescent="0.25">
      <c r="A652" t="s">
        <v>3</v>
      </c>
      <c r="B652" s="70">
        <v>0</v>
      </c>
      <c r="C652" s="70">
        <v>1</v>
      </c>
      <c r="D652" s="70">
        <v>4</v>
      </c>
      <c r="E652" s="70">
        <v>41</v>
      </c>
      <c r="F652" s="70">
        <v>9</v>
      </c>
      <c r="G652" s="70">
        <v>12</v>
      </c>
      <c r="H652" s="70">
        <v>7</v>
      </c>
      <c r="I652" s="70">
        <v>12</v>
      </c>
      <c r="J652" s="70">
        <v>5</v>
      </c>
      <c r="K652" s="70">
        <v>91</v>
      </c>
      <c r="N652" s="70"/>
      <c r="O652" s="70"/>
      <c r="P652" s="70"/>
      <c r="Q652" s="70"/>
      <c r="R652" s="70"/>
      <c r="S652" s="70"/>
      <c r="T652" s="70"/>
      <c r="U652" s="70"/>
      <c r="V652" s="70"/>
      <c r="W652" s="70"/>
    </row>
    <row r="653" spans="1:23" x14ac:dyDescent="0.25">
      <c r="A653" t="s">
        <v>4</v>
      </c>
      <c r="B653" s="70">
        <v>0</v>
      </c>
      <c r="C653" s="70">
        <v>0</v>
      </c>
      <c r="D653" s="70">
        <v>0</v>
      </c>
      <c r="E653" s="70">
        <v>1</v>
      </c>
      <c r="F653" s="70">
        <v>0</v>
      </c>
      <c r="G653" s="70">
        <v>0</v>
      </c>
      <c r="H653" s="70">
        <v>3</v>
      </c>
      <c r="I653" s="70">
        <v>1</v>
      </c>
      <c r="J653" s="70">
        <v>0</v>
      </c>
      <c r="K653" s="70">
        <v>5</v>
      </c>
      <c r="N653" s="70"/>
      <c r="O653" s="70"/>
      <c r="P653" s="70"/>
      <c r="Q653" s="70"/>
      <c r="R653" s="70"/>
      <c r="S653" s="70"/>
      <c r="T653" s="70"/>
      <c r="U653" s="70"/>
      <c r="V653" s="70"/>
      <c r="W653" s="70"/>
    </row>
    <row r="654" spans="1:23" x14ac:dyDescent="0.25">
      <c r="A654" t="s">
        <v>48</v>
      </c>
      <c r="B654" s="70">
        <v>0</v>
      </c>
      <c r="C654" s="70">
        <v>0</v>
      </c>
      <c r="D654" s="70">
        <v>0</v>
      </c>
      <c r="E654" s="70">
        <v>0</v>
      </c>
      <c r="F654" s="70">
        <v>0</v>
      </c>
      <c r="G654" s="70">
        <v>0</v>
      </c>
      <c r="H654" s="70">
        <v>0</v>
      </c>
      <c r="I654" s="70">
        <v>0</v>
      </c>
      <c r="J654" s="70">
        <v>2</v>
      </c>
      <c r="K654" s="70">
        <v>2</v>
      </c>
      <c r="N654" s="70"/>
      <c r="O654" s="70"/>
      <c r="P654" s="70"/>
      <c r="Q654" s="70"/>
      <c r="R654" s="70"/>
      <c r="S654" s="70"/>
      <c r="T654" s="70"/>
      <c r="U654" s="70"/>
      <c r="V654" s="70"/>
      <c r="W654" s="70"/>
    </row>
    <row r="655" spans="1:23" x14ac:dyDescent="0.25">
      <c r="A655" t="s">
        <v>6</v>
      </c>
      <c r="B655" s="70">
        <v>0</v>
      </c>
      <c r="C655" s="70">
        <v>0</v>
      </c>
      <c r="D655" s="70">
        <v>0</v>
      </c>
      <c r="E655" s="70">
        <v>0</v>
      </c>
      <c r="F655" s="70">
        <v>0</v>
      </c>
      <c r="G655" s="70">
        <v>0</v>
      </c>
      <c r="H655" s="70">
        <v>0</v>
      </c>
      <c r="I655" s="70">
        <v>0</v>
      </c>
      <c r="J655" s="70">
        <v>0</v>
      </c>
      <c r="K655" s="70">
        <v>0</v>
      </c>
      <c r="N655" s="70"/>
      <c r="O655" s="70"/>
      <c r="P655" s="70"/>
      <c r="Q655" s="70"/>
      <c r="R655" s="70"/>
      <c r="S655" s="70"/>
      <c r="T655" s="70"/>
      <c r="U655" s="70"/>
      <c r="V655" s="70"/>
      <c r="W655" s="70"/>
    </row>
    <row r="656" spans="1:23" x14ac:dyDescent="0.25">
      <c r="A656" t="s">
        <v>7</v>
      </c>
      <c r="B656" s="70">
        <v>0</v>
      </c>
      <c r="C656" s="70">
        <v>0</v>
      </c>
      <c r="D656" s="70">
        <v>0</v>
      </c>
      <c r="E656" s="70">
        <v>3</v>
      </c>
      <c r="F656" s="70">
        <v>9</v>
      </c>
      <c r="G656" s="70">
        <v>6</v>
      </c>
      <c r="H656" s="70">
        <v>1</v>
      </c>
      <c r="I656" s="70">
        <v>4</v>
      </c>
      <c r="J656" s="70">
        <v>12</v>
      </c>
      <c r="K656" s="70">
        <v>35</v>
      </c>
      <c r="N656" s="70"/>
      <c r="O656" s="70"/>
      <c r="P656" s="70"/>
      <c r="Q656" s="70"/>
      <c r="R656" s="70"/>
      <c r="S656" s="70"/>
      <c r="T656" s="70"/>
      <c r="U656" s="70"/>
      <c r="V656" s="70"/>
      <c r="W656" s="70"/>
    </row>
    <row r="657" spans="1:23" x14ac:dyDescent="0.25">
      <c r="A657" t="s">
        <v>81</v>
      </c>
      <c r="B657" s="70">
        <v>0</v>
      </c>
      <c r="C657" s="70">
        <v>0</v>
      </c>
      <c r="D657" s="70">
        <v>0</v>
      </c>
      <c r="E657" s="70">
        <v>0</v>
      </c>
      <c r="F657" s="70">
        <v>0</v>
      </c>
      <c r="G657" s="70">
        <v>0</v>
      </c>
      <c r="H657" s="70">
        <v>0</v>
      </c>
      <c r="I657" s="70">
        <v>0</v>
      </c>
      <c r="J657" s="70">
        <v>0</v>
      </c>
      <c r="K657" s="70">
        <v>0</v>
      </c>
      <c r="N657" s="70"/>
      <c r="O657" s="70"/>
      <c r="P657" s="70"/>
      <c r="Q657" s="70"/>
      <c r="R657" s="70"/>
      <c r="S657" s="70"/>
      <c r="T657" s="70"/>
      <c r="U657" s="70"/>
      <c r="V657" s="70"/>
      <c r="W657" s="70"/>
    </row>
    <row r="658" spans="1:23" x14ac:dyDescent="0.25">
      <c r="A658" t="s">
        <v>50</v>
      </c>
      <c r="B658" s="70">
        <v>0</v>
      </c>
      <c r="C658" s="70">
        <v>0</v>
      </c>
      <c r="D658" s="70">
        <v>0</v>
      </c>
      <c r="E658" s="70">
        <v>0</v>
      </c>
      <c r="F658" s="70">
        <v>0</v>
      </c>
      <c r="G658" s="70">
        <v>0</v>
      </c>
      <c r="H658" s="70">
        <v>0</v>
      </c>
      <c r="I658" s="70">
        <v>0</v>
      </c>
      <c r="J658" s="70">
        <v>0</v>
      </c>
      <c r="K658" s="70">
        <v>0</v>
      </c>
      <c r="N658" s="70"/>
      <c r="O658" s="70"/>
      <c r="P658" s="70"/>
      <c r="Q658" s="70"/>
      <c r="R658" s="70"/>
      <c r="S658" s="70"/>
      <c r="T658" s="70"/>
      <c r="U658" s="70"/>
      <c r="V658" s="70"/>
      <c r="W658" s="70"/>
    </row>
    <row r="659" spans="1:23" x14ac:dyDescent="0.25">
      <c r="A659" t="s">
        <v>51</v>
      </c>
      <c r="B659" s="70">
        <v>0</v>
      </c>
      <c r="C659" s="70">
        <v>0</v>
      </c>
      <c r="D659" s="70">
        <v>0</v>
      </c>
      <c r="E659" s="70">
        <v>0</v>
      </c>
      <c r="F659" s="70">
        <v>0</v>
      </c>
      <c r="G659" s="70">
        <v>0</v>
      </c>
      <c r="H659" s="70">
        <v>0</v>
      </c>
      <c r="I659" s="70">
        <v>2</v>
      </c>
      <c r="J659" s="70">
        <v>0</v>
      </c>
      <c r="K659" s="70">
        <v>2</v>
      </c>
      <c r="N659" s="70"/>
      <c r="O659" s="70"/>
      <c r="P659" s="70"/>
      <c r="Q659" s="70"/>
      <c r="R659" s="70"/>
      <c r="S659" s="70"/>
      <c r="T659" s="70"/>
      <c r="U659" s="70"/>
      <c r="V659" s="70"/>
      <c r="W659" s="70"/>
    </row>
    <row r="660" spans="1:23" x14ac:dyDescent="0.25">
      <c r="A660" t="s">
        <v>42</v>
      </c>
      <c r="B660" s="70">
        <v>0</v>
      </c>
      <c r="C660" s="70">
        <v>0</v>
      </c>
      <c r="D660" s="70">
        <v>0</v>
      </c>
      <c r="E660" s="70">
        <v>0</v>
      </c>
      <c r="F660" s="70">
        <v>0</v>
      </c>
      <c r="G660" s="70">
        <v>3</v>
      </c>
      <c r="H660" s="70">
        <v>5</v>
      </c>
      <c r="I660" s="70">
        <v>0</v>
      </c>
      <c r="J660" s="70">
        <v>0</v>
      </c>
      <c r="K660" s="70">
        <v>8</v>
      </c>
      <c r="N660" s="70"/>
      <c r="O660" s="70"/>
      <c r="P660" s="70"/>
      <c r="Q660" s="70"/>
      <c r="R660" s="70"/>
      <c r="S660" s="70"/>
      <c r="T660" s="70"/>
      <c r="U660" s="70"/>
      <c r="V660" s="70"/>
      <c r="W660" s="70"/>
    </row>
    <row r="661" spans="1:23" x14ac:dyDescent="0.25">
      <c r="A661" t="s">
        <v>8</v>
      </c>
      <c r="B661" s="70">
        <v>0</v>
      </c>
      <c r="C661" s="70">
        <v>0</v>
      </c>
      <c r="D661" s="70">
        <v>0</v>
      </c>
      <c r="E661" s="70">
        <v>0</v>
      </c>
      <c r="F661" s="70">
        <v>0</v>
      </c>
      <c r="G661" s="70">
        <v>0</v>
      </c>
      <c r="H661" s="70">
        <v>0</v>
      </c>
      <c r="I661" s="70">
        <v>35</v>
      </c>
      <c r="J661" s="70">
        <v>4</v>
      </c>
      <c r="K661" s="70">
        <v>39</v>
      </c>
      <c r="N661" s="70"/>
      <c r="O661" s="70"/>
      <c r="P661" s="70"/>
      <c r="Q661" s="70"/>
      <c r="R661" s="70"/>
      <c r="S661" s="70"/>
      <c r="T661" s="70"/>
      <c r="U661" s="70"/>
      <c r="V661" s="70"/>
      <c r="W661" s="70"/>
    </row>
    <row r="662" spans="1:23" x14ac:dyDescent="0.25">
      <c r="A662" t="s">
        <v>9</v>
      </c>
      <c r="B662" s="70">
        <v>0</v>
      </c>
      <c r="C662" s="70">
        <v>0</v>
      </c>
      <c r="D662" s="70">
        <v>0</v>
      </c>
      <c r="E662" s="70">
        <v>14</v>
      </c>
      <c r="F662" s="70">
        <v>45</v>
      </c>
      <c r="G662" s="70">
        <v>67</v>
      </c>
      <c r="H662" s="70">
        <v>0</v>
      </c>
      <c r="I662" s="70">
        <v>0</v>
      </c>
      <c r="J662" s="70">
        <v>0</v>
      </c>
      <c r="K662" s="70">
        <v>126</v>
      </c>
      <c r="N662" s="70"/>
      <c r="O662" s="70"/>
      <c r="P662" s="70"/>
      <c r="Q662" s="70"/>
      <c r="R662" s="70"/>
      <c r="S662" s="70"/>
      <c r="T662" s="70"/>
      <c r="U662" s="70"/>
      <c r="V662" s="70"/>
      <c r="W662" s="70"/>
    </row>
    <row r="663" spans="1:23" x14ac:dyDescent="0.25">
      <c r="A663" t="s">
        <v>44</v>
      </c>
      <c r="B663" s="70">
        <v>0</v>
      </c>
      <c r="C663" s="70">
        <v>0</v>
      </c>
      <c r="D663" s="70">
        <v>0</v>
      </c>
      <c r="E663" s="70">
        <v>0</v>
      </c>
      <c r="F663" s="70">
        <v>0</v>
      </c>
      <c r="G663" s="70">
        <v>0</v>
      </c>
      <c r="H663" s="70">
        <v>1</v>
      </c>
      <c r="I663" s="70">
        <v>15</v>
      </c>
      <c r="J663" s="70">
        <v>7</v>
      </c>
      <c r="K663" s="70">
        <v>23</v>
      </c>
      <c r="N663" s="70"/>
      <c r="O663" s="70"/>
      <c r="P663" s="70"/>
      <c r="Q663" s="70"/>
      <c r="R663" s="70"/>
      <c r="S663" s="70"/>
      <c r="T663" s="70"/>
      <c r="U663" s="70"/>
      <c r="V663" s="70"/>
      <c r="W663" s="70"/>
    </row>
    <row r="664" spans="1:23" x14ac:dyDescent="0.25">
      <c r="A664" t="s">
        <v>10</v>
      </c>
      <c r="B664" s="70">
        <v>0</v>
      </c>
      <c r="C664" s="70">
        <v>0</v>
      </c>
      <c r="D664" s="70">
        <v>0</v>
      </c>
      <c r="E664" s="70">
        <v>0</v>
      </c>
      <c r="F664" s="70">
        <v>0</v>
      </c>
      <c r="G664" s="70">
        <v>2</v>
      </c>
      <c r="H664" s="70">
        <v>0</v>
      </c>
      <c r="I664" s="70">
        <v>2</v>
      </c>
      <c r="J664" s="70">
        <v>0</v>
      </c>
      <c r="K664" s="70">
        <v>4</v>
      </c>
      <c r="N664" s="70"/>
      <c r="O664" s="70"/>
      <c r="P664" s="70"/>
      <c r="Q664" s="70"/>
      <c r="R664" s="70"/>
      <c r="S664" s="70"/>
      <c r="T664" s="70"/>
      <c r="U664" s="70"/>
      <c r="V664" s="70"/>
      <c r="W664" s="70"/>
    </row>
    <row r="665" spans="1:23" x14ac:dyDescent="0.25">
      <c r="A665" t="s">
        <v>11</v>
      </c>
      <c r="B665" s="70">
        <v>0</v>
      </c>
      <c r="C665" s="70">
        <v>0</v>
      </c>
      <c r="D665" s="70">
        <v>0</v>
      </c>
      <c r="E665" s="70">
        <v>11</v>
      </c>
      <c r="F665" s="70">
        <v>306</v>
      </c>
      <c r="G665" s="70">
        <v>5463</v>
      </c>
      <c r="H665" s="70">
        <v>2765</v>
      </c>
      <c r="I665" s="70">
        <v>10780</v>
      </c>
      <c r="J665" s="70">
        <v>166</v>
      </c>
      <c r="K665" s="70">
        <v>19491</v>
      </c>
      <c r="N665" s="70"/>
      <c r="O665" s="70"/>
      <c r="P665" s="70"/>
      <c r="Q665" s="70"/>
      <c r="R665" s="70"/>
      <c r="S665" s="70"/>
      <c r="T665" s="70"/>
      <c r="U665" s="70"/>
      <c r="V665" s="70"/>
      <c r="W665" s="70"/>
    </row>
    <row r="666" spans="1:23" x14ac:dyDescent="0.25">
      <c r="A666" t="s">
        <v>12</v>
      </c>
      <c r="B666" s="70">
        <v>0</v>
      </c>
      <c r="C666" s="70">
        <v>0</v>
      </c>
      <c r="D666" s="70">
        <v>0</v>
      </c>
      <c r="E666" s="70">
        <v>0</v>
      </c>
      <c r="F666" s="70">
        <v>16</v>
      </c>
      <c r="G666" s="70">
        <v>146</v>
      </c>
      <c r="H666" s="70">
        <v>60</v>
      </c>
      <c r="I666" s="70">
        <v>41</v>
      </c>
      <c r="J666" s="70">
        <v>5</v>
      </c>
      <c r="K666" s="70">
        <v>268</v>
      </c>
      <c r="N666" s="70"/>
      <c r="O666" s="70"/>
      <c r="P666" s="70"/>
      <c r="Q666" s="70"/>
      <c r="R666" s="70"/>
      <c r="S666" s="70"/>
      <c r="T666" s="70"/>
      <c r="U666" s="70"/>
      <c r="V666" s="70"/>
      <c r="W666" s="70"/>
    </row>
    <row r="667" spans="1:23" x14ac:dyDescent="0.25">
      <c r="A667" t="s">
        <v>32</v>
      </c>
      <c r="B667" s="70">
        <v>0</v>
      </c>
      <c r="C667" s="70">
        <v>0</v>
      </c>
      <c r="D667" s="70">
        <v>0</v>
      </c>
      <c r="E667" s="70">
        <v>0</v>
      </c>
      <c r="F667" s="70">
        <v>0</v>
      </c>
      <c r="G667" s="70">
        <v>0</v>
      </c>
      <c r="H667" s="70">
        <v>0</v>
      </c>
      <c r="I667" s="70">
        <v>13</v>
      </c>
      <c r="J667" s="70">
        <v>1</v>
      </c>
      <c r="K667" s="70">
        <v>14</v>
      </c>
      <c r="N667" s="70"/>
      <c r="O667" s="70"/>
      <c r="P667" s="70"/>
      <c r="Q667" s="70"/>
      <c r="R667" s="70"/>
      <c r="S667" s="70"/>
      <c r="T667" s="70"/>
      <c r="U667" s="70"/>
      <c r="V667" s="70"/>
      <c r="W667" s="70"/>
    </row>
    <row r="668" spans="1:23" x14ac:dyDescent="0.25">
      <c r="A668" t="s">
        <v>212</v>
      </c>
      <c r="B668" s="70">
        <v>0</v>
      </c>
      <c r="C668" s="70">
        <v>0</v>
      </c>
      <c r="D668" s="70">
        <v>0</v>
      </c>
      <c r="E668" s="70">
        <v>0</v>
      </c>
      <c r="F668" s="70">
        <v>17</v>
      </c>
      <c r="G668" s="70">
        <v>2065</v>
      </c>
      <c r="H668" s="70">
        <v>8</v>
      </c>
      <c r="I668" s="70">
        <v>280</v>
      </c>
      <c r="J668" s="70">
        <v>29</v>
      </c>
      <c r="K668" s="70">
        <v>2399</v>
      </c>
      <c r="N668" s="70"/>
      <c r="O668" s="70"/>
      <c r="P668" s="70"/>
      <c r="Q668" s="70"/>
      <c r="R668" s="70"/>
      <c r="S668" s="70"/>
      <c r="T668" s="70"/>
      <c r="U668" s="70"/>
      <c r="V668" s="70"/>
      <c r="W668" s="70"/>
    </row>
    <row r="669" spans="1:23" x14ac:dyDescent="0.25">
      <c r="A669" t="s">
        <v>46</v>
      </c>
      <c r="B669" s="70">
        <v>0</v>
      </c>
      <c r="C669" s="70">
        <v>0</v>
      </c>
      <c r="D669" s="70">
        <v>0</v>
      </c>
      <c r="E669" s="70">
        <v>0</v>
      </c>
      <c r="F669" s="70">
        <v>1</v>
      </c>
      <c r="G669" s="70">
        <v>1</v>
      </c>
      <c r="H669" s="70">
        <v>1</v>
      </c>
      <c r="I669" s="70">
        <v>0</v>
      </c>
      <c r="J669" s="70">
        <v>0</v>
      </c>
      <c r="K669" s="70">
        <v>3</v>
      </c>
      <c r="N669" s="70"/>
      <c r="O669" s="70"/>
      <c r="P669" s="70"/>
      <c r="Q669" s="70"/>
      <c r="R669" s="70"/>
      <c r="S669" s="70"/>
      <c r="T669" s="70"/>
      <c r="U669" s="70"/>
      <c r="V669" s="70"/>
      <c r="W669" s="70"/>
    </row>
    <row r="670" spans="1:23" x14ac:dyDescent="0.25">
      <c r="A670" t="s">
        <v>13</v>
      </c>
      <c r="B670" s="70">
        <v>0</v>
      </c>
      <c r="C670" s="70">
        <v>0</v>
      </c>
      <c r="D670" s="70">
        <v>0</v>
      </c>
      <c r="E670" s="70">
        <v>0</v>
      </c>
      <c r="F670" s="70">
        <v>0</v>
      </c>
      <c r="G670" s="70">
        <v>0</v>
      </c>
      <c r="H670" s="70">
        <v>0</v>
      </c>
      <c r="I670" s="70">
        <v>15</v>
      </c>
      <c r="J670" s="70">
        <v>0</v>
      </c>
      <c r="K670" s="70">
        <v>15</v>
      </c>
      <c r="N670" s="70"/>
      <c r="O670" s="70"/>
      <c r="P670" s="70"/>
      <c r="Q670" s="70"/>
      <c r="R670" s="70"/>
      <c r="S670" s="70"/>
      <c r="T670" s="70"/>
      <c r="U670" s="70"/>
      <c r="V670" s="70"/>
      <c r="W670" s="70"/>
    </row>
    <row r="671" spans="1:23" x14ac:dyDescent="0.25">
      <c r="A671" t="s">
        <v>14</v>
      </c>
      <c r="B671" s="70">
        <v>8</v>
      </c>
      <c r="C671" s="70">
        <v>2</v>
      </c>
      <c r="D671" s="70">
        <v>0</v>
      </c>
      <c r="E671" s="70">
        <v>39</v>
      </c>
      <c r="F671" s="70">
        <v>418</v>
      </c>
      <c r="G671" s="70">
        <v>1021</v>
      </c>
      <c r="H671" s="70">
        <v>603</v>
      </c>
      <c r="I671" s="70">
        <v>258</v>
      </c>
      <c r="J671" s="70">
        <v>1</v>
      </c>
      <c r="K671" s="70">
        <v>2350</v>
      </c>
      <c r="N671" s="70"/>
      <c r="O671" s="70"/>
      <c r="P671" s="70"/>
      <c r="Q671" s="70"/>
      <c r="R671" s="70"/>
      <c r="S671" s="70"/>
      <c r="T671" s="70"/>
      <c r="U671" s="70"/>
      <c r="V671" s="70"/>
      <c r="W671" s="70"/>
    </row>
    <row r="672" spans="1:23" x14ac:dyDescent="0.25">
      <c r="A672" t="s">
        <v>40</v>
      </c>
      <c r="B672" s="70">
        <v>50</v>
      </c>
      <c r="C672" s="70">
        <v>5</v>
      </c>
      <c r="D672" s="70">
        <v>1</v>
      </c>
      <c r="E672" s="70">
        <v>0</v>
      </c>
      <c r="F672" s="70">
        <v>0</v>
      </c>
      <c r="G672" s="70">
        <v>0</v>
      </c>
      <c r="H672" s="70">
        <v>0</v>
      </c>
      <c r="I672" s="70">
        <v>0</v>
      </c>
      <c r="J672" s="70">
        <v>0</v>
      </c>
      <c r="K672" s="70">
        <v>56</v>
      </c>
      <c r="N672" s="70"/>
      <c r="O672" s="70"/>
      <c r="P672" s="70"/>
      <c r="Q672" s="70"/>
      <c r="R672" s="70"/>
      <c r="S672" s="70"/>
      <c r="T672" s="70"/>
      <c r="U672" s="70"/>
      <c r="V672" s="70"/>
      <c r="W672" s="70"/>
    </row>
    <row r="673" spans="1:23" x14ac:dyDescent="0.25">
      <c r="A673" t="s">
        <v>52</v>
      </c>
      <c r="B673" s="70">
        <v>0</v>
      </c>
      <c r="C673" s="70">
        <v>0</v>
      </c>
      <c r="D673" s="70">
        <v>0</v>
      </c>
      <c r="E673" s="70">
        <v>0</v>
      </c>
      <c r="F673" s="70">
        <v>0</v>
      </c>
      <c r="G673" s="70">
        <v>0</v>
      </c>
      <c r="H673" s="70">
        <v>0</v>
      </c>
      <c r="I673" s="70">
        <v>0</v>
      </c>
      <c r="J673" s="70">
        <v>0</v>
      </c>
      <c r="K673" s="70">
        <v>0</v>
      </c>
      <c r="N673" s="70"/>
      <c r="O673" s="70"/>
      <c r="P673" s="70"/>
      <c r="Q673" s="70"/>
      <c r="R673" s="70"/>
      <c r="S673" s="70"/>
      <c r="T673" s="70"/>
      <c r="U673" s="70"/>
      <c r="V673" s="70"/>
      <c r="W673" s="70"/>
    </row>
    <row r="674" spans="1:23" x14ac:dyDescent="0.25">
      <c r="A674" t="s">
        <v>53</v>
      </c>
      <c r="B674" s="70">
        <v>0</v>
      </c>
      <c r="C674" s="70">
        <v>0</v>
      </c>
      <c r="D674" s="70">
        <v>0</v>
      </c>
      <c r="E674" s="70">
        <v>0</v>
      </c>
      <c r="F674" s="70">
        <v>0</v>
      </c>
      <c r="G674" s="70">
        <v>0</v>
      </c>
      <c r="H674" s="70">
        <v>0</v>
      </c>
      <c r="I674" s="70">
        <v>0</v>
      </c>
      <c r="J674" s="70">
        <v>0</v>
      </c>
      <c r="K674" s="70">
        <v>0</v>
      </c>
      <c r="N674" s="70"/>
      <c r="O674" s="70"/>
      <c r="P674" s="70"/>
      <c r="Q674" s="70"/>
      <c r="R674" s="70"/>
      <c r="S674" s="70"/>
      <c r="T674" s="70"/>
      <c r="U674" s="70"/>
      <c r="V674" s="70"/>
      <c r="W674" s="70"/>
    </row>
    <row r="675" spans="1:23" x14ac:dyDescent="0.25">
      <c r="A675" t="s">
        <v>15</v>
      </c>
      <c r="B675" s="70">
        <v>0</v>
      </c>
      <c r="C675" s="70">
        <v>0</v>
      </c>
      <c r="D675" s="70">
        <v>0</v>
      </c>
      <c r="E675" s="70">
        <v>3</v>
      </c>
      <c r="F675" s="70">
        <v>4</v>
      </c>
      <c r="G675" s="70">
        <v>84</v>
      </c>
      <c r="H675" s="70">
        <v>24</v>
      </c>
      <c r="I675" s="70">
        <v>43</v>
      </c>
      <c r="J675" s="70">
        <v>1</v>
      </c>
      <c r="K675" s="70">
        <v>159</v>
      </c>
      <c r="N675" s="70"/>
      <c r="O675" s="70"/>
      <c r="P675" s="70"/>
      <c r="Q675" s="70"/>
      <c r="R675" s="70"/>
      <c r="S675" s="70"/>
      <c r="T675" s="70"/>
      <c r="U675" s="70"/>
      <c r="V675" s="70"/>
      <c r="W675" s="70"/>
    </row>
    <row r="676" spans="1:23" x14ac:dyDescent="0.25">
      <c r="A676" t="s">
        <v>54</v>
      </c>
      <c r="B676" s="70">
        <v>0</v>
      </c>
      <c r="C676" s="70">
        <v>0</v>
      </c>
      <c r="D676" s="70">
        <v>0</v>
      </c>
      <c r="E676" s="70">
        <v>0</v>
      </c>
      <c r="F676" s="70">
        <v>0</v>
      </c>
      <c r="G676" s="70">
        <v>0</v>
      </c>
      <c r="H676" s="70">
        <v>2</v>
      </c>
      <c r="I676" s="70">
        <v>13</v>
      </c>
      <c r="J676" s="70">
        <v>0</v>
      </c>
      <c r="K676" s="70">
        <v>15</v>
      </c>
      <c r="N676" s="70"/>
      <c r="O676" s="70"/>
      <c r="P676" s="70"/>
      <c r="Q676" s="70"/>
      <c r="R676" s="70"/>
      <c r="S676" s="70"/>
      <c r="T676" s="70"/>
      <c r="U676" s="70"/>
      <c r="V676" s="70"/>
      <c r="W676" s="70"/>
    </row>
    <row r="677" spans="1:23" x14ac:dyDescent="0.25">
      <c r="A677" t="s">
        <v>47</v>
      </c>
      <c r="B677" s="70">
        <v>0</v>
      </c>
      <c r="C677" s="70">
        <v>0</v>
      </c>
      <c r="D677" s="70">
        <v>0</v>
      </c>
      <c r="E677" s="70">
        <v>0</v>
      </c>
      <c r="F677" s="70">
        <v>6</v>
      </c>
      <c r="G677" s="70">
        <v>4</v>
      </c>
      <c r="H677" s="70">
        <v>41</v>
      </c>
      <c r="I677" s="70">
        <v>7</v>
      </c>
      <c r="J677" s="70">
        <v>0</v>
      </c>
      <c r="K677" s="70">
        <v>58</v>
      </c>
      <c r="N677" s="70"/>
      <c r="O677" s="70"/>
      <c r="P677" s="70"/>
      <c r="Q677" s="70"/>
      <c r="R677" s="70"/>
      <c r="S677" s="70"/>
      <c r="T677" s="70"/>
      <c r="U677" s="70"/>
      <c r="V677" s="70"/>
      <c r="W677" s="70"/>
    </row>
    <row r="678" spans="1:23" x14ac:dyDescent="0.25">
      <c r="A678" t="s">
        <v>16</v>
      </c>
      <c r="B678" s="70">
        <v>0</v>
      </c>
      <c r="C678" s="70">
        <v>0</v>
      </c>
      <c r="D678" s="70">
        <v>0</v>
      </c>
      <c r="E678" s="70">
        <v>0</v>
      </c>
      <c r="F678" s="70">
        <v>0</v>
      </c>
      <c r="G678" s="70">
        <v>0</v>
      </c>
      <c r="H678" s="70">
        <v>0</v>
      </c>
      <c r="I678" s="70">
        <v>1</v>
      </c>
      <c r="J678" s="70">
        <v>0</v>
      </c>
      <c r="K678" s="70">
        <v>1</v>
      </c>
      <c r="N678" s="70"/>
      <c r="O678" s="70"/>
      <c r="P678" s="70"/>
      <c r="Q678" s="70"/>
      <c r="R678" s="70"/>
      <c r="S678" s="70"/>
      <c r="T678" s="70"/>
      <c r="U678" s="70"/>
      <c r="V678" s="70"/>
      <c r="W678" s="70"/>
    </row>
    <row r="679" spans="1:23" x14ac:dyDescent="0.25">
      <c r="A679" t="s">
        <v>55</v>
      </c>
      <c r="B679" s="70">
        <v>0</v>
      </c>
      <c r="C679" s="70">
        <v>0</v>
      </c>
      <c r="D679" s="70">
        <v>0</v>
      </c>
      <c r="E679" s="70">
        <v>0</v>
      </c>
      <c r="F679" s="70">
        <v>0</v>
      </c>
      <c r="G679" s="70">
        <v>0</v>
      </c>
      <c r="H679" s="70">
        <v>0</v>
      </c>
      <c r="I679" s="70">
        <v>0</v>
      </c>
      <c r="J679" s="70">
        <v>0</v>
      </c>
      <c r="K679" s="70">
        <v>0</v>
      </c>
      <c r="N679" s="70"/>
      <c r="O679" s="70"/>
      <c r="P679" s="70"/>
      <c r="Q679" s="70"/>
      <c r="R679" s="70"/>
      <c r="S679" s="70"/>
      <c r="T679" s="70"/>
      <c r="U679" s="70"/>
      <c r="V679" s="70"/>
      <c r="W679" s="70"/>
    </row>
    <row r="680" spans="1:23" x14ac:dyDescent="0.25">
      <c r="A680" t="s">
        <v>17</v>
      </c>
      <c r="B680" s="70">
        <v>0</v>
      </c>
      <c r="C680" s="70">
        <v>0</v>
      </c>
      <c r="D680" s="70">
        <v>0</v>
      </c>
      <c r="E680" s="70">
        <v>0</v>
      </c>
      <c r="F680" s="70">
        <v>0</v>
      </c>
      <c r="G680" s="70">
        <v>0</v>
      </c>
      <c r="H680" s="70">
        <v>0</v>
      </c>
      <c r="I680" s="70">
        <v>0</v>
      </c>
      <c r="J680" s="70">
        <v>0</v>
      </c>
      <c r="K680" s="70">
        <v>0</v>
      </c>
      <c r="N680" s="70"/>
      <c r="O680" s="70"/>
      <c r="P680" s="70"/>
      <c r="Q680" s="70"/>
      <c r="R680" s="70"/>
      <c r="S680" s="70"/>
      <c r="T680" s="70"/>
      <c r="U680" s="70"/>
      <c r="V680" s="70"/>
      <c r="W680" s="70"/>
    </row>
    <row r="681" spans="1:23" x14ac:dyDescent="0.25">
      <c r="A681" t="s">
        <v>24</v>
      </c>
      <c r="B681" s="70">
        <v>58</v>
      </c>
      <c r="C681" s="70">
        <v>10</v>
      </c>
      <c r="D681" s="70">
        <v>21</v>
      </c>
      <c r="E681" s="70">
        <v>138</v>
      </c>
      <c r="F681" s="70">
        <v>885</v>
      </c>
      <c r="G681" s="70">
        <v>8973</v>
      </c>
      <c r="H681" s="70">
        <v>3592</v>
      </c>
      <c r="I681" s="70">
        <v>11567</v>
      </c>
      <c r="J681" s="70">
        <v>272</v>
      </c>
      <c r="K681" s="70">
        <v>25516</v>
      </c>
      <c r="N681" s="70"/>
      <c r="O681" s="70"/>
      <c r="P681" s="70"/>
      <c r="Q681" s="70"/>
      <c r="R681" s="70"/>
      <c r="S681" s="70"/>
      <c r="T681" s="70"/>
      <c r="U681" s="70"/>
      <c r="V681" s="70"/>
      <c r="W681" s="70"/>
    </row>
    <row r="682" spans="1:23" x14ac:dyDescent="0.25">
      <c r="N682" s="70"/>
      <c r="O682" s="70"/>
      <c r="P682" s="70"/>
      <c r="Q682" s="70"/>
      <c r="R682" s="70"/>
      <c r="S682" s="70"/>
      <c r="T682" s="70"/>
      <c r="U682" s="70"/>
      <c r="V682" s="70"/>
      <c r="W682" s="70"/>
    </row>
    <row r="683" spans="1:23" x14ac:dyDescent="0.25">
      <c r="N683" s="70"/>
      <c r="O683" s="70"/>
      <c r="P683" s="70"/>
      <c r="Q683" s="70"/>
      <c r="R683" s="70"/>
      <c r="S683" s="70"/>
      <c r="T683" s="70"/>
      <c r="U683" s="70"/>
      <c r="V683" s="70"/>
      <c r="W683" s="70"/>
    </row>
    <row r="684" spans="1:23" x14ac:dyDescent="0.25">
      <c r="N684" s="70"/>
      <c r="O684" s="70"/>
      <c r="P684" s="70"/>
      <c r="Q684" s="70"/>
      <c r="R684" s="70"/>
      <c r="S684" s="70"/>
      <c r="T684" s="70"/>
      <c r="U684" s="70"/>
      <c r="V684" s="70"/>
      <c r="W684" s="70"/>
    </row>
    <row r="685" spans="1:23" x14ac:dyDescent="0.25">
      <c r="N685" s="70"/>
      <c r="O685" s="70"/>
      <c r="P685" s="70"/>
      <c r="Q685" s="70"/>
      <c r="R685" s="70"/>
      <c r="S685" s="70"/>
      <c r="T685" s="70"/>
      <c r="U685" s="70"/>
      <c r="V685" s="70"/>
      <c r="W685" s="70"/>
    </row>
    <row r="686" spans="1:23" x14ac:dyDescent="0.25">
      <c r="N686" s="70"/>
      <c r="O686" s="70"/>
      <c r="P686" s="70"/>
      <c r="Q686" s="70"/>
      <c r="R686" s="70"/>
      <c r="S686" s="70"/>
      <c r="T686" s="70"/>
      <c r="U686" s="70"/>
      <c r="V686" s="70"/>
      <c r="W686" s="70"/>
    </row>
    <row r="687" spans="1:23" x14ac:dyDescent="0.25">
      <c r="N687" s="70"/>
      <c r="O687" s="70"/>
      <c r="P687" s="70"/>
      <c r="Q687" s="70"/>
      <c r="R687" s="70"/>
      <c r="S687" s="70"/>
      <c r="T687" s="70"/>
      <c r="U687" s="70"/>
      <c r="V687" s="70"/>
      <c r="W687" s="70"/>
    </row>
    <row r="688" spans="1:23" x14ac:dyDescent="0.25">
      <c r="N688" s="70"/>
      <c r="O688" s="70"/>
      <c r="P688" s="70"/>
      <c r="Q688" s="70"/>
      <c r="R688" s="70"/>
      <c r="S688" s="70"/>
      <c r="T688" s="70"/>
      <c r="U688" s="70"/>
      <c r="V688" s="70"/>
      <c r="W688" s="70"/>
    </row>
    <row r="689" spans="14:23" x14ac:dyDescent="0.25">
      <c r="N689" s="70"/>
      <c r="O689" s="70"/>
      <c r="P689" s="70"/>
      <c r="Q689" s="70"/>
      <c r="R689" s="70"/>
      <c r="S689" s="70"/>
      <c r="T689" s="70"/>
      <c r="U689" s="70"/>
      <c r="V689" s="70"/>
      <c r="W689" s="70"/>
    </row>
    <row r="690" spans="14:23" x14ac:dyDescent="0.25">
      <c r="N690" s="70"/>
      <c r="O690" s="70"/>
      <c r="P690" s="70"/>
      <c r="Q690" s="70"/>
      <c r="R690" s="70"/>
      <c r="S690" s="70"/>
      <c r="T690" s="70"/>
      <c r="U690" s="70"/>
      <c r="V690" s="70"/>
      <c r="W690" s="70"/>
    </row>
    <row r="691" spans="14:23" x14ac:dyDescent="0.25">
      <c r="N691" s="70"/>
      <c r="O691" s="70"/>
      <c r="P691" s="70"/>
      <c r="Q691" s="70"/>
      <c r="R691" s="70"/>
      <c r="S691" s="70"/>
      <c r="T691" s="70"/>
      <c r="U691" s="70"/>
      <c r="V691" s="70"/>
      <c r="W691" s="70"/>
    </row>
    <row r="692" spans="14:23" x14ac:dyDescent="0.25">
      <c r="N692" s="70"/>
      <c r="O692" s="70"/>
      <c r="P692" s="70"/>
      <c r="Q692" s="70"/>
      <c r="R692" s="70"/>
      <c r="S692" s="70"/>
      <c r="T692" s="70"/>
      <c r="U692" s="70"/>
      <c r="V692" s="70"/>
      <c r="W692" s="70"/>
    </row>
    <row r="693" spans="14:23" x14ac:dyDescent="0.25">
      <c r="N693" s="70"/>
      <c r="O693" s="70"/>
      <c r="P693" s="70"/>
      <c r="Q693" s="70"/>
      <c r="R693" s="70"/>
      <c r="S693" s="70"/>
      <c r="T693" s="70"/>
      <c r="U693" s="70"/>
      <c r="V693" s="70"/>
      <c r="W693" s="70"/>
    </row>
    <row r="694" spans="14:23" x14ac:dyDescent="0.25">
      <c r="N694" s="70"/>
      <c r="O694" s="70"/>
      <c r="P694" s="70"/>
      <c r="Q694" s="70"/>
      <c r="R694" s="70"/>
      <c r="S694" s="70"/>
      <c r="T694" s="70"/>
      <c r="U694" s="70"/>
      <c r="V694" s="70"/>
      <c r="W694" s="70"/>
    </row>
    <row r="695" spans="14:23" x14ac:dyDescent="0.25">
      <c r="N695" s="70"/>
      <c r="O695" s="70"/>
      <c r="P695" s="70"/>
      <c r="Q695" s="70"/>
      <c r="R695" s="70"/>
      <c r="S695" s="70"/>
      <c r="T695" s="70"/>
      <c r="U695" s="70"/>
      <c r="V695" s="70"/>
      <c r="W695" s="70"/>
    </row>
    <row r="696" spans="14:23" x14ac:dyDescent="0.25">
      <c r="N696" s="70"/>
      <c r="O696" s="70"/>
      <c r="P696" s="70"/>
      <c r="Q696" s="70"/>
      <c r="R696" s="70"/>
      <c r="S696" s="70"/>
      <c r="T696" s="70"/>
      <c r="U696" s="70"/>
      <c r="V696" s="70"/>
      <c r="W696" s="70"/>
    </row>
    <row r="697" spans="14:23" x14ac:dyDescent="0.25">
      <c r="N697" s="70"/>
      <c r="O697" s="70"/>
      <c r="P697" s="70"/>
      <c r="Q697" s="70"/>
      <c r="R697" s="70"/>
      <c r="S697" s="70"/>
      <c r="T697" s="70"/>
      <c r="U697" s="70"/>
      <c r="V697" s="70"/>
      <c r="W697" s="70"/>
    </row>
    <row r="698" spans="14:23" x14ac:dyDescent="0.25">
      <c r="N698" s="70"/>
      <c r="O698" s="70"/>
      <c r="P698" s="70"/>
      <c r="Q698" s="70"/>
      <c r="R698" s="70"/>
      <c r="S698" s="70"/>
      <c r="T698" s="70"/>
      <c r="U698" s="70"/>
      <c r="V698" s="70"/>
      <c r="W698" s="70"/>
    </row>
    <row r="699" spans="14:23" x14ac:dyDescent="0.25">
      <c r="N699" s="70"/>
      <c r="O699" s="70"/>
      <c r="P699" s="70"/>
      <c r="Q699" s="70"/>
      <c r="R699" s="70"/>
      <c r="S699" s="70"/>
      <c r="T699" s="70"/>
      <c r="U699" s="70"/>
      <c r="V699" s="70"/>
      <c r="W699" s="70"/>
    </row>
    <row r="700" spans="14:23" x14ac:dyDescent="0.25">
      <c r="N700" s="70"/>
      <c r="O700" s="70"/>
      <c r="P700" s="70"/>
      <c r="Q700" s="70"/>
      <c r="R700" s="70"/>
      <c r="S700" s="70"/>
      <c r="T700" s="70"/>
      <c r="U700" s="70"/>
      <c r="V700" s="70"/>
      <c r="W700" s="70"/>
    </row>
    <row r="701" spans="14:23" x14ac:dyDescent="0.25">
      <c r="N701" s="70"/>
      <c r="O701" s="70"/>
      <c r="P701" s="70"/>
      <c r="Q701" s="70"/>
      <c r="R701" s="70"/>
      <c r="S701" s="70"/>
      <c r="T701" s="70"/>
      <c r="U701" s="70"/>
      <c r="V701" s="70"/>
      <c r="W701" s="70"/>
    </row>
    <row r="702" spans="14:23" x14ac:dyDescent="0.25">
      <c r="N702" s="70"/>
      <c r="O702" s="70"/>
      <c r="P702" s="70"/>
      <c r="Q702" s="70"/>
      <c r="R702" s="70"/>
      <c r="S702" s="70"/>
      <c r="T702" s="70"/>
      <c r="U702" s="70"/>
      <c r="V702" s="70"/>
      <c r="W702" s="70"/>
    </row>
    <row r="703" spans="14:23" x14ac:dyDescent="0.25">
      <c r="N703" s="70"/>
      <c r="O703" s="70"/>
      <c r="P703" s="70"/>
      <c r="Q703" s="70"/>
      <c r="R703" s="70"/>
      <c r="S703" s="70"/>
      <c r="T703" s="70"/>
      <c r="U703" s="70"/>
      <c r="V703" s="70"/>
      <c r="W703" s="70"/>
    </row>
    <row r="704" spans="14:23" x14ac:dyDescent="0.25">
      <c r="N704" s="70"/>
      <c r="O704" s="70"/>
      <c r="P704" s="70"/>
      <c r="Q704" s="70"/>
      <c r="R704" s="70"/>
      <c r="S704" s="70"/>
      <c r="T704" s="70"/>
      <c r="U704" s="70"/>
      <c r="V704" s="70"/>
      <c r="W704" s="70"/>
    </row>
    <row r="705" spans="14:23" x14ac:dyDescent="0.25">
      <c r="N705" s="70"/>
      <c r="O705" s="70"/>
      <c r="P705" s="70"/>
      <c r="Q705" s="70"/>
      <c r="R705" s="70"/>
      <c r="S705" s="70"/>
      <c r="T705" s="70"/>
      <c r="U705" s="70"/>
      <c r="V705" s="70"/>
      <c r="W705" s="70"/>
    </row>
    <row r="706" spans="14:23" x14ac:dyDescent="0.25">
      <c r="N706" s="70"/>
      <c r="O706" s="70"/>
      <c r="P706" s="70"/>
      <c r="Q706" s="70"/>
      <c r="R706" s="70"/>
      <c r="S706" s="70"/>
      <c r="T706" s="70"/>
      <c r="U706" s="70"/>
      <c r="V706" s="70"/>
      <c r="W706" s="70"/>
    </row>
    <row r="707" spans="14:23" x14ac:dyDescent="0.25">
      <c r="N707" s="70"/>
      <c r="O707" s="70"/>
      <c r="P707" s="70"/>
      <c r="Q707" s="70"/>
      <c r="R707" s="70"/>
      <c r="S707" s="70"/>
      <c r="T707" s="70"/>
      <c r="U707" s="70"/>
      <c r="V707" s="70"/>
      <c r="W707" s="70"/>
    </row>
    <row r="708" spans="14:23" x14ac:dyDescent="0.25">
      <c r="N708" s="70"/>
      <c r="O708" s="70"/>
      <c r="P708" s="70"/>
      <c r="Q708" s="70"/>
      <c r="R708" s="70"/>
      <c r="S708" s="70"/>
      <c r="T708" s="70"/>
      <c r="U708" s="70"/>
      <c r="V708" s="70"/>
      <c r="W708" s="70"/>
    </row>
    <row r="709" spans="14:23" x14ac:dyDescent="0.25">
      <c r="N709" s="70"/>
      <c r="O709" s="70"/>
      <c r="P709" s="70"/>
      <c r="Q709" s="70"/>
      <c r="R709" s="70"/>
      <c r="S709" s="70"/>
      <c r="T709" s="70"/>
      <c r="U709" s="70"/>
      <c r="V709" s="70"/>
      <c r="W709" s="70"/>
    </row>
    <row r="710" spans="14:23" x14ac:dyDescent="0.25">
      <c r="N710" s="70"/>
      <c r="O710" s="70"/>
      <c r="P710" s="70"/>
      <c r="Q710" s="70"/>
      <c r="R710" s="70"/>
      <c r="S710" s="70"/>
      <c r="T710" s="70"/>
      <c r="U710" s="70"/>
      <c r="V710" s="70"/>
      <c r="W710" s="70"/>
    </row>
    <row r="711" spans="14:23" x14ac:dyDescent="0.25">
      <c r="N711" s="70"/>
      <c r="O711" s="70"/>
      <c r="P711" s="70"/>
      <c r="Q711" s="70"/>
      <c r="R711" s="70"/>
      <c r="S711" s="70"/>
      <c r="T711" s="70"/>
      <c r="U711" s="70"/>
      <c r="V711" s="70"/>
      <c r="W711" s="70"/>
    </row>
    <row r="712" spans="14:23" x14ac:dyDescent="0.25">
      <c r="N712" s="70"/>
      <c r="O712" s="70"/>
      <c r="P712" s="70"/>
      <c r="Q712" s="70"/>
      <c r="R712" s="70"/>
      <c r="S712" s="70"/>
      <c r="T712" s="70"/>
      <c r="U712" s="70"/>
      <c r="V712" s="70"/>
      <c r="W712" s="70"/>
    </row>
    <row r="713" spans="14:23" x14ac:dyDescent="0.25">
      <c r="N713" s="70"/>
      <c r="O713" s="70"/>
      <c r="P713" s="70"/>
      <c r="Q713" s="70"/>
      <c r="R713" s="70"/>
      <c r="S713" s="70"/>
      <c r="T713" s="70"/>
      <c r="U713" s="70"/>
      <c r="V713" s="70"/>
      <c r="W713" s="70"/>
    </row>
    <row r="714" spans="14:23" x14ac:dyDescent="0.25">
      <c r="N714" s="70"/>
      <c r="O714" s="70"/>
      <c r="P714" s="70"/>
      <c r="Q714" s="70"/>
      <c r="R714" s="70"/>
      <c r="S714" s="70"/>
      <c r="T714" s="70"/>
      <c r="U714" s="70"/>
      <c r="V714" s="70"/>
      <c r="W714" s="70"/>
    </row>
    <row r="715" spans="14:23" x14ac:dyDescent="0.25">
      <c r="N715" s="70"/>
      <c r="O715" s="70"/>
      <c r="P715" s="70"/>
      <c r="Q715" s="70"/>
      <c r="R715" s="70"/>
      <c r="S715" s="70"/>
      <c r="T715" s="70"/>
      <c r="U715" s="70"/>
      <c r="V715" s="70"/>
      <c r="W715" s="70"/>
    </row>
    <row r="716" spans="14:23" x14ac:dyDescent="0.25">
      <c r="N716" s="70"/>
      <c r="O716" s="70"/>
      <c r="P716" s="70"/>
      <c r="Q716" s="70"/>
      <c r="R716" s="70"/>
      <c r="S716" s="70"/>
      <c r="T716" s="70"/>
      <c r="U716" s="70"/>
      <c r="V716" s="70"/>
      <c r="W716" s="70"/>
    </row>
    <row r="717" spans="14:23" x14ac:dyDescent="0.25">
      <c r="N717" s="70"/>
      <c r="O717" s="70"/>
      <c r="P717" s="70"/>
      <c r="Q717" s="70"/>
      <c r="R717" s="70"/>
      <c r="S717" s="70"/>
      <c r="T717" s="70"/>
      <c r="U717" s="70"/>
      <c r="V717" s="70"/>
      <c r="W717" s="70"/>
    </row>
    <row r="718" spans="14:23" x14ac:dyDescent="0.25">
      <c r="N718" s="70"/>
      <c r="O718" s="70"/>
      <c r="P718" s="70"/>
      <c r="Q718" s="70"/>
      <c r="R718" s="70"/>
      <c r="S718" s="70"/>
      <c r="T718" s="70"/>
      <c r="U718" s="70"/>
      <c r="V718" s="70"/>
      <c r="W718" s="70"/>
    </row>
    <row r="719" spans="14:23" x14ac:dyDescent="0.25">
      <c r="N719" s="70"/>
      <c r="O719" s="70"/>
      <c r="P719" s="70"/>
      <c r="Q719" s="70"/>
      <c r="R719" s="70"/>
      <c r="S719" s="70"/>
      <c r="T719" s="70"/>
      <c r="U719" s="70"/>
      <c r="V719" s="70"/>
      <c r="W719" s="70"/>
    </row>
    <row r="720" spans="14:23" x14ac:dyDescent="0.25">
      <c r="N720" s="70"/>
      <c r="O720" s="70"/>
      <c r="P720" s="70"/>
      <c r="Q720" s="70"/>
      <c r="R720" s="70"/>
      <c r="S720" s="70"/>
      <c r="T720" s="70"/>
      <c r="U720" s="70"/>
      <c r="V720" s="70"/>
      <c r="W720" s="70"/>
    </row>
    <row r="721" spans="14:23" x14ac:dyDescent="0.25">
      <c r="N721" s="70"/>
      <c r="O721" s="70"/>
      <c r="P721" s="70"/>
      <c r="Q721" s="70"/>
      <c r="R721" s="70"/>
      <c r="S721" s="70"/>
      <c r="T721" s="70"/>
      <c r="U721" s="70"/>
      <c r="V721" s="70"/>
      <c r="W721" s="70"/>
    </row>
    <row r="722" spans="14:23" x14ac:dyDescent="0.25">
      <c r="N722" s="70"/>
      <c r="O722" s="70"/>
      <c r="P722" s="70"/>
      <c r="Q722" s="70"/>
      <c r="R722" s="70"/>
      <c r="S722" s="70"/>
      <c r="T722" s="70"/>
      <c r="U722" s="70"/>
      <c r="V722" s="70"/>
      <c r="W722" s="70"/>
    </row>
    <row r="723" spans="14:23" x14ac:dyDescent="0.25">
      <c r="N723" s="70"/>
      <c r="O723" s="70"/>
      <c r="P723" s="70"/>
      <c r="Q723" s="70"/>
      <c r="R723" s="70"/>
      <c r="S723" s="70"/>
      <c r="T723" s="70"/>
      <c r="U723" s="70"/>
      <c r="V723" s="70"/>
      <c r="W723" s="70"/>
    </row>
    <row r="724" spans="14:23" x14ac:dyDescent="0.25">
      <c r="N724" s="70"/>
      <c r="O724" s="70"/>
      <c r="P724" s="70"/>
      <c r="Q724" s="70"/>
      <c r="R724" s="70"/>
      <c r="S724" s="70"/>
      <c r="T724" s="70"/>
      <c r="U724" s="70"/>
      <c r="V724" s="70"/>
      <c r="W724" s="70"/>
    </row>
    <row r="725" spans="14:23" x14ac:dyDescent="0.25">
      <c r="N725" s="70"/>
      <c r="O725" s="70"/>
      <c r="P725" s="70"/>
      <c r="Q725" s="70"/>
      <c r="R725" s="70"/>
      <c r="S725" s="70"/>
      <c r="T725" s="70"/>
      <c r="U725" s="70"/>
      <c r="V725" s="70"/>
      <c r="W725" s="70"/>
    </row>
    <row r="726" spans="14:23" x14ac:dyDescent="0.25">
      <c r="N726" s="70"/>
      <c r="O726" s="70"/>
      <c r="P726" s="70"/>
      <c r="Q726" s="70"/>
      <c r="R726" s="70"/>
      <c r="S726" s="70"/>
      <c r="T726" s="70"/>
      <c r="U726" s="70"/>
      <c r="V726" s="70"/>
      <c r="W726" s="70"/>
    </row>
    <row r="727" spans="14:23" x14ac:dyDescent="0.25">
      <c r="N727" s="70"/>
      <c r="O727" s="70"/>
      <c r="P727" s="70"/>
      <c r="Q727" s="70"/>
      <c r="R727" s="70"/>
      <c r="S727" s="70"/>
      <c r="T727" s="70"/>
      <c r="U727" s="70"/>
      <c r="V727" s="70"/>
      <c r="W727" s="70"/>
    </row>
    <row r="728" spans="14:23" x14ac:dyDescent="0.25">
      <c r="N728" s="70"/>
      <c r="O728" s="70"/>
      <c r="P728" s="70"/>
      <c r="Q728" s="70"/>
      <c r="R728" s="70"/>
      <c r="S728" s="70"/>
      <c r="T728" s="70"/>
      <c r="U728" s="70"/>
      <c r="V728" s="70"/>
      <c r="W728" s="70"/>
    </row>
    <row r="729" spans="14:23" x14ac:dyDescent="0.25">
      <c r="N729" s="70"/>
      <c r="O729" s="70"/>
      <c r="P729" s="70"/>
      <c r="Q729" s="70"/>
      <c r="R729" s="70"/>
      <c r="S729" s="70"/>
      <c r="T729" s="70"/>
      <c r="U729" s="70"/>
      <c r="V729" s="70"/>
      <c r="W729" s="70"/>
    </row>
    <row r="730" spans="14:23" x14ac:dyDescent="0.25">
      <c r="N730" s="70"/>
      <c r="O730" s="70"/>
      <c r="P730" s="70"/>
      <c r="Q730" s="70"/>
      <c r="R730" s="70"/>
      <c r="S730" s="70"/>
      <c r="T730" s="70"/>
      <c r="U730" s="70"/>
      <c r="V730" s="70"/>
      <c r="W730" s="70"/>
    </row>
    <row r="731" spans="14:23" x14ac:dyDescent="0.25">
      <c r="N731" s="70"/>
      <c r="O731" s="70"/>
      <c r="P731" s="70"/>
      <c r="Q731" s="70"/>
      <c r="R731" s="70"/>
      <c r="S731" s="70"/>
      <c r="T731" s="70"/>
      <c r="U731" s="70"/>
      <c r="V731" s="70"/>
      <c r="W731" s="70"/>
    </row>
    <row r="732" spans="14:23" x14ac:dyDescent="0.25">
      <c r="N732" s="70"/>
      <c r="O732" s="70"/>
      <c r="P732" s="70"/>
      <c r="Q732" s="70"/>
      <c r="R732" s="70"/>
      <c r="S732" s="70"/>
      <c r="T732" s="70"/>
      <c r="U732" s="70"/>
      <c r="V732" s="70"/>
      <c r="W732" s="70"/>
    </row>
    <row r="733" spans="14:23" x14ac:dyDescent="0.25">
      <c r="N733" s="70"/>
      <c r="O733" s="70"/>
      <c r="P733" s="70"/>
      <c r="Q733" s="70"/>
      <c r="R733" s="70"/>
      <c r="S733" s="70"/>
      <c r="T733" s="70"/>
      <c r="U733" s="70"/>
      <c r="V733" s="70"/>
      <c r="W733" s="70"/>
    </row>
    <row r="734" spans="14:23" x14ac:dyDescent="0.25">
      <c r="N734" s="70"/>
      <c r="O734" s="70"/>
      <c r="P734" s="70"/>
      <c r="Q734" s="70"/>
      <c r="R734" s="70"/>
      <c r="S734" s="70"/>
      <c r="T734" s="70"/>
      <c r="U734" s="70"/>
      <c r="V734" s="70"/>
      <c r="W734" s="70"/>
    </row>
    <row r="735" spans="14:23" x14ac:dyDescent="0.25">
      <c r="N735" s="70"/>
      <c r="O735" s="70"/>
      <c r="P735" s="70"/>
      <c r="Q735" s="70"/>
      <c r="R735" s="70"/>
      <c r="S735" s="70"/>
      <c r="T735" s="70"/>
      <c r="U735" s="70"/>
      <c r="V735" s="70"/>
      <c r="W735" s="70"/>
    </row>
    <row r="736" spans="14:23" x14ac:dyDescent="0.25">
      <c r="N736" s="70"/>
      <c r="O736" s="70"/>
      <c r="P736" s="70"/>
      <c r="Q736" s="70"/>
      <c r="R736" s="70"/>
      <c r="S736" s="70"/>
      <c r="T736" s="70"/>
      <c r="U736" s="70"/>
      <c r="V736" s="70"/>
      <c r="W736" s="70"/>
    </row>
    <row r="737" spans="14:23" x14ac:dyDescent="0.25">
      <c r="N737" s="70"/>
      <c r="O737" s="70"/>
      <c r="P737" s="70"/>
      <c r="Q737" s="70"/>
      <c r="R737" s="70"/>
      <c r="S737" s="70"/>
      <c r="T737" s="70"/>
      <c r="U737" s="70"/>
      <c r="V737" s="70"/>
      <c r="W737" s="70"/>
    </row>
    <row r="738" spans="14:23" x14ac:dyDescent="0.25">
      <c r="N738" s="70"/>
      <c r="O738" s="70"/>
      <c r="P738" s="70"/>
      <c r="Q738" s="70"/>
      <c r="R738" s="70"/>
      <c r="S738" s="70"/>
      <c r="T738" s="70"/>
      <c r="U738" s="70"/>
      <c r="V738" s="70"/>
      <c r="W738" s="70"/>
    </row>
    <row r="739" spans="14:23" x14ac:dyDescent="0.25">
      <c r="N739" s="70"/>
      <c r="O739" s="70"/>
      <c r="P739" s="70"/>
      <c r="Q739" s="70"/>
      <c r="R739" s="70"/>
      <c r="S739" s="70"/>
      <c r="T739" s="70"/>
      <c r="U739" s="70"/>
      <c r="V739" s="70"/>
      <c r="W739" s="70"/>
    </row>
    <row r="740" spans="14:23" x14ac:dyDescent="0.25">
      <c r="N740" s="70"/>
      <c r="O740" s="70"/>
      <c r="P740" s="70"/>
      <c r="Q740" s="70"/>
      <c r="R740" s="70"/>
      <c r="S740" s="70"/>
      <c r="T740" s="70"/>
      <c r="U740" s="70"/>
      <c r="V740" s="70"/>
      <c r="W740" s="70"/>
    </row>
    <row r="741" spans="14:23" x14ac:dyDescent="0.25">
      <c r="N741" s="70"/>
      <c r="O741" s="70"/>
      <c r="P741" s="70"/>
      <c r="Q741" s="70"/>
      <c r="R741" s="70"/>
      <c r="S741" s="70"/>
      <c r="T741" s="70"/>
      <c r="U741" s="70"/>
      <c r="V741" s="70"/>
      <c r="W741" s="70"/>
    </row>
    <row r="742" spans="14:23" x14ac:dyDescent="0.25">
      <c r="N742" s="70"/>
      <c r="O742" s="70"/>
      <c r="P742" s="70"/>
      <c r="Q742" s="70"/>
      <c r="R742" s="70"/>
      <c r="S742" s="70"/>
      <c r="T742" s="70"/>
      <c r="U742" s="70"/>
      <c r="V742" s="70"/>
      <c r="W742" s="70"/>
    </row>
    <row r="743" spans="14:23" x14ac:dyDescent="0.25">
      <c r="N743" s="70"/>
      <c r="O743" s="70"/>
      <c r="P743" s="70"/>
      <c r="Q743" s="70"/>
      <c r="R743" s="70"/>
      <c r="S743" s="70"/>
      <c r="T743" s="70"/>
      <c r="U743" s="70"/>
      <c r="V743" s="70"/>
      <c r="W743" s="70"/>
    </row>
    <row r="744" spans="14:23" x14ac:dyDescent="0.25">
      <c r="N744" s="70"/>
      <c r="O744" s="70"/>
      <c r="P744" s="70"/>
      <c r="Q744" s="70"/>
      <c r="R744" s="70"/>
      <c r="S744" s="70"/>
      <c r="T744" s="70"/>
      <c r="U744" s="70"/>
      <c r="V744" s="70"/>
      <c r="W744" s="70"/>
    </row>
    <row r="745" spans="14:23" x14ac:dyDescent="0.25">
      <c r="N745" s="70"/>
      <c r="O745" s="70"/>
      <c r="P745" s="70"/>
      <c r="Q745" s="70"/>
      <c r="R745" s="70"/>
      <c r="S745" s="70"/>
      <c r="T745" s="70"/>
      <c r="U745" s="70"/>
      <c r="V745" s="70"/>
      <c r="W745" s="70"/>
    </row>
    <row r="746" spans="14:23" x14ac:dyDescent="0.25">
      <c r="N746" s="70"/>
      <c r="O746" s="70"/>
      <c r="P746" s="70"/>
      <c r="Q746" s="70"/>
      <c r="R746" s="70"/>
      <c r="S746" s="70"/>
      <c r="T746" s="70"/>
      <c r="U746" s="70"/>
      <c r="V746" s="70"/>
      <c r="W746" s="70"/>
    </row>
    <row r="747" spans="14:23" x14ac:dyDescent="0.25">
      <c r="N747" s="70"/>
      <c r="O747" s="70"/>
      <c r="P747" s="70"/>
      <c r="Q747" s="70"/>
      <c r="R747" s="70"/>
      <c r="S747" s="70"/>
      <c r="T747" s="70"/>
      <c r="U747" s="70"/>
      <c r="V747" s="70"/>
      <c r="W747" s="70"/>
    </row>
    <row r="748" spans="14:23" x14ac:dyDescent="0.25">
      <c r="N748" s="70"/>
      <c r="O748" s="70"/>
      <c r="P748" s="70"/>
      <c r="Q748" s="70"/>
      <c r="R748" s="70"/>
      <c r="S748" s="70"/>
      <c r="T748" s="70"/>
      <c r="U748" s="70"/>
      <c r="V748" s="70"/>
      <c r="W748" s="70"/>
    </row>
    <row r="749" spans="14:23" x14ac:dyDescent="0.25">
      <c r="N749" s="70"/>
      <c r="O749" s="70"/>
      <c r="P749" s="70"/>
      <c r="Q749" s="70"/>
      <c r="R749" s="70"/>
      <c r="S749" s="70"/>
      <c r="T749" s="70"/>
      <c r="U749" s="70"/>
      <c r="V749" s="70"/>
      <c r="W749" s="70"/>
    </row>
    <row r="750" spans="14:23" x14ac:dyDescent="0.25">
      <c r="N750" s="70"/>
      <c r="O750" s="70"/>
      <c r="P750" s="70"/>
      <c r="Q750" s="70"/>
      <c r="R750" s="70"/>
      <c r="S750" s="70"/>
      <c r="T750" s="70"/>
      <c r="U750" s="70"/>
      <c r="V750" s="70"/>
      <c r="W750" s="70"/>
    </row>
    <row r="751" spans="14:23" x14ac:dyDescent="0.25">
      <c r="N751" s="70"/>
      <c r="O751" s="70"/>
      <c r="P751" s="70"/>
      <c r="Q751" s="70"/>
      <c r="R751" s="70"/>
      <c r="S751" s="70"/>
      <c r="T751" s="70"/>
      <c r="U751" s="70"/>
      <c r="V751" s="70"/>
      <c r="W751" s="70"/>
    </row>
    <row r="752" spans="14:23" x14ac:dyDescent="0.25">
      <c r="N752" s="70"/>
      <c r="O752" s="70"/>
      <c r="P752" s="70"/>
      <c r="Q752" s="70"/>
      <c r="R752" s="70"/>
      <c r="S752" s="70"/>
      <c r="T752" s="70"/>
      <c r="U752" s="70"/>
      <c r="V752" s="70"/>
      <c r="W752" s="70"/>
    </row>
    <row r="753" spans="14:23" x14ac:dyDescent="0.25">
      <c r="N753" s="70"/>
      <c r="O753" s="70"/>
      <c r="P753" s="70"/>
      <c r="Q753" s="70"/>
      <c r="R753" s="70"/>
      <c r="S753" s="70"/>
      <c r="T753" s="70"/>
      <c r="U753" s="70"/>
      <c r="V753" s="70"/>
      <c r="W753" s="70"/>
    </row>
    <row r="754" spans="14:23" x14ac:dyDescent="0.25">
      <c r="N754" s="70"/>
      <c r="O754" s="70"/>
      <c r="P754" s="70"/>
      <c r="Q754" s="70"/>
      <c r="R754" s="70"/>
      <c r="S754" s="70"/>
      <c r="T754" s="70"/>
      <c r="U754" s="70"/>
      <c r="V754" s="70"/>
      <c r="W754" s="70"/>
    </row>
    <row r="755" spans="14:23" x14ac:dyDescent="0.25">
      <c r="N755" s="70"/>
      <c r="O755" s="70"/>
      <c r="P755" s="70"/>
      <c r="Q755" s="70"/>
      <c r="R755" s="70"/>
      <c r="S755" s="70"/>
      <c r="T755" s="70"/>
      <c r="U755" s="70"/>
      <c r="V755" s="70"/>
      <c r="W755" s="70"/>
    </row>
    <row r="756" spans="14:23" x14ac:dyDescent="0.25">
      <c r="N756" s="70"/>
      <c r="O756" s="70"/>
      <c r="P756" s="70"/>
      <c r="Q756" s="70"/>
      <c r="R756" s="70"/>
      <c r="S756" s="70"/>
      <c r="T756" s="70"/>
      <c r="U756" s="70"/>
      <c r="V756" s="70"/>
      <c r="W756" s="70"/>
    </row>
    <row r="757" spans="14:23" x14ac:dyDescent="0.25">
      <c r="N757" s="70"/>
      <c r="O757" s="70"/>
      <c r="P757" s="70"/>
      <c r="Q757" s="70"/>
      <c r="R757" s="70"/>
      <c r="S757" s="70"/>
      <c r="T757" s="70"/>
      <c r="U757" s="70"/>
      <c r="V757" s="70"/>
      <c r="W757" s="70"/>
    </row>
    <row r="758" spans="14:23" x14ac:dyDescent="0.25">
      <c r="N758" s="70"/>
      <c r="O758" s="70"/>
      <c r="P758" s="70"/>
      <c r="Q758" s="70"/>
      <c r="R758" s="70"/>
      <c r="S758" s="70"/>
      <c r="T758" s="70"/>
      <c r="U758" s="70"/>
      <c r="V758" s="70"/>
      <c r="W758" s="70"/>
    </row>
    <row r="759" spans="14:23" x14ac:dyDescent="0.25">
      <c r="N759" s="70"/>
      <c r="O759" s="70"/>
      <c r="P759" s="70"/>
      <c r="Q759" s="70"/>
      <c r="R759" s="70"/>
      <c r="S759" s="70"/>
      <c r="T759" s="70"/>
      <c r="U759" s="70"/>
      <c r="V759" s="70"/>
      <c r="W759" s="70"/>
    </row>
    <row r="760" spans="14:23" x14ac:dyDescent="0.25">
      <c r="N760" s="70"/>
      <c r="O760" s="70"/>
      <c r="P760" s="70"/>
      <c r="Q760" s="70"/>
      <c r="R760" s="70"/>
      <c r="S760" s="70"/>
      <c r="T760" s="70"/>
      <c r="U760" s="70"/>
      <c r="V760" s="70"/>
      <c r="W760" s="70"/>
    </row>
    <row r="761" spans="14:23" x14ac:dyDescent="0.25">
      <c r="N761" s="70"/>
      <c r="O761" s="70"/>
      <c r="P761" s="70"/>
      <c r="Q761" s="70"/>
      <c r="R761" s="70"/>
      <c r="S761" s="70"/>
      <c r="T761" s="70"/>
      <c r="U761" s="70"/>
      <c r="V761" s="70"/>
      <c r="W761" s="70"/>
    </row>
    <row r="762" spans="14:23" x14ac:dyDescent="0.25">
      <c r="N762" s="70"/>
      <c r="O762" s="70"/>
      <c r="P762" s="70"/>
      <c r="Q762" s="70"/>
      <c r="R762" s="70"/>
      <c r="S762" s="70"/>
      <c r="T762" s="70"/>
      <c r="U762" s="70"/>
      <c r="V762" s="70"/>
      <c r="W762" s="70"/>
    </row>
    <row r="763" spans="14:23" x14ac:dyDescent="0.25">
      <c r="N763" s="70"/>
      <c r="O763" s="70"/>
      <c r="P763" s="70"/>
      <c r="Q763" s="70"/>
      <c r="R763" s="70"/>
      <c r="S763" s="70"/>
      <c r="T763" s="70"/>
      <c r="U763" s="70"/>
      <c r="V763" s="70"/>
      <c r="W763" s="70"/>
    </row>
    <row r="764" spans="14:23" x14ac:dyDescent="0.25">
      <c r="N764" s="70"/>
      <c r="O764" s="70"/>
      <c r="P764" s="70"/>
      <c r="Q764" s="70"/>
      <c r="R764" s="70"/>
      <c r="S764" s="70"/>
      <c r="T764" s="70"/>
      <c r="U764" s="70"/>
      <c r="V764" s="70"/>
      <c r="W764" s="70"/>
    </row>
    <row r="765" spans="14:23" x14ac:dyDescent="0.25">
      <c r="N765" s="70"/>
      <c r="O765" s="70"/>
      <c r="P765" s="70"/>
      <c r="Q765" s="70"/>
      <c r="R765" s="70"/>
      <c r="S765" s="70"/>
      <c r="T765" s="70"/>
      <c r="U765" s="70"/>
      <c r="V765" s="70"/>
      <c r="W765" s="70"/>
    </row>
    <row r="766" spans="14:23" x14ac:dyDescent="0.25">
      <c r="N766" s="70"/>
      <c r="O766" s="70"/>
      <c r="P766" s="70"/>
      <c r="Q766" s="70"/>
      <c r="R766" s="70"/>
      <c r="S766" s="70"/>
      <c r="T766" s="70"/>
      <c r="U766" s="70"/>
      <c r="V766" s="70"/>
      <c r="W766" s="70"/>
    </row>
    <row r="767" spans="14:23" x14ac:dyDescent="0.25">
      <c r="N767" s="70"/>
      <c r="O767" s="70"/>
      <c r="P767" s="70"/>
      <c r="Q767" s="70"/>
      <c r="R767" s="70"/>
      <c r="S767" s="70"/>
      <c r="T767" s="70"/>
      <c r="U767" s="70"/>
      <c r="V767" s="70"/>
      <c r="W767" s="70"/>
    </row>
    <row r="768" spans="14:23" x14ac:dyDescent="0.25">
      <c r="N768" s="70"/>
      <c r="O768" s="70"/>
      <c r="P768" s="70"/>
      <c r="Q768" s="70"/>
      <c r="R768" s="70"/>
      <c r="S768" s="70"/>
      <c r="T768" s="70"/>
      <c r="U768" s="70"/>
      <c r="V768" s="70"/>
      <c r="W768" s="70"/>
    </row>
    <row r="769" spans="14:23" x14ac:dyDescent="0.25">
      <c r="N769" s="70"/>
      <c r="O769" s="70"/>
      <c r="P769" s="70"/>
      <c r="Q769" s="70"/>
      <c r="R769" s="70"/>
      <c r="S769" s="70"/>
      <c r="T769" s="70"/>
      <c r="U769" s="70"/>
      <c r="V769" s="70"/>
      <c r="W769" s="70"/>
    </row>
    <row r="770" spans="14:23" x14ac:dyDescent="0.25">
      <c r="N770" s="70"/>
      <c r="O770" s="70"/>
      <c r="P770" s="70"/>
      <c r="Q770" s="70"/>
      <c r="R770" s="70"/>
      <c r="S770" s="70"/>
      <c r="T770" s="70"/>
      <c r="U770" s="70"/>
      <c r="V770" s="70"/>
      <c r="W770" s="70"/>
    </row>
    <row r="771" spans="14:23" x14ac:dyDescent="0.25">
      <c r="N771" s="70"/>
      <c r="O771" s="70"/>
      <c r="P771" s="70"/>
      <c r="Q771" s="70"/>
      <c r="R771" s="70"/>
      <c r="S771" s="70"/>
      <c r="T771" s="70"/>
      <c r="U771" s="70"/>
      <c r="V771" s="70"/>
      <c r="W771" s="70"/>
    </row>
    <row r="772" spans="14:23" x14ac:dyDescent="0.25">
      <c r="N772" s="70"/>
      <c r="O772" s="70"/>
      <c r="P772" s="70"/>
      <c r="Q772" s="70"/>
      <c r="R772" s="70"/>
      <c r="S772" s="70"/>
      <c r="T772" s="70"/>
      <c r="U772" s="70"/>
      <c r="V772" s="70"/>
      <c r="W772" s="70"/>
    </row>
    <row r="773" spans="14:23" x14ac:dyDescent="0.25">
      <c r="N773" s="70"/>
      <c r="O773" s="70"/>
      <c r="P773" s="70"/>
      <c r="Q773" s="70"/>
      <c r="R773" s="70"/>
      <c r="S773" s="70"/>
      <c r="T773" s="70"/>
      <c r="U773" s="70"/>
      <c r="V773" s="70"/>
      <c r="W773" s="70"/>
    </row>
    <row r="774" spans="14:23" x14ac:dyDescent="0.25">
      <c r="N774" s="70"/>
      <c r="O774" s="70"/>
      <c r="P774" s="70"/>
      <c r="Q774" s="70"/>
      <c r="R774" s="70"/>
      <c r="S774" s="70"/>
      <c r="T774" s="70"/>
      <c r="U774" s="70"/>
      <c r="V774" s="70"/>
      <c r="W774" s="70"/>
    </row>
    <row r="775" spans="14:23" x14ac:dyDescent="0.25">
      <c r="N775" s="70"/>
      <c r="O775" s="70"/>
      <c r="P775" s="70"/>
      <c r="Q775" s="70"/>
      <c r="R775" s="70"/>
      <c r="S775" s="70"/>
      <c r="T775" s="70"/>
      <c r="U775" s="70"/>
      <c r="V775" s="70"/>
      <c r="W775" s="70"/>
    </row>
    <row r="776" spans="14:23" x14ac:dyDescent="0.25">
      <c r="N776" s="70"/>
      <c r="O776" s="70"/>
      <c r="P776" s="70"/>
      <c r="Q776" s="70"/>
      <c r="R776" s="70"/>
      <c r="S776" s="70"/>
      <c r="T776" s="70"/>
      <c r="U776" s="70"/>
      <c r="V776" s="70"/>
      <c r="W776" s="70"/>
    </row>
    <row r="777" spans="14:23" x14ac:dyDescent="0.25">
      <c r="N777" s="70"/>
      <c r="O777" s="70"/>
      <c r="P777" s="70"/>
      <c r="Q777" s="70"/>
      <c r="R777" s="70"/>
      <c r="S777" s="70"/>
      <c r="T777" s="70"/>
      <c r="U777" s="70"/>
      <c r="V777" s="70"/>
      <c r="W777" s="70"/>
    </row>
    <row r="778" spans="14:23" x14ac:dyDescent="0.25">
      <c r="N778" s="70"/>
      <c r="O778" s="70"/>
      <c r="P778" s="70"/>
      <c r="Q778" s="70"/>
      <c r="R778" s="70"/>
      <c r="S778" s="70"/>
      <c r="T778" s="70"/>
      <c r="U778" s="70"/>
      <c r="V778" s="70"/>
      <c r="W778" s="70"/>
    </row>
    <row r="779" spans="14:23" x14ac:dyDescent="0.25">
      <c r="N779" s="70"/>
      <c r="O779" s="70"/>
      <c r="P779" s="70"/>
      <c r="Q779" s="70"/>
      <c r="R779" s="70"/>
      <c r="S779" s="70"/>
      <c r="T779" s="70"/>
      <c r="U779" s="70"/>
      <c r="V779" s="70"/>
      <c r="W779" s="70"/>
    </row>
    <row r="780" spans="14:23" x14ac:dyDescent="0.25">
      <c r="N780" s="70"/>
      <c r="O780" s="70"/>
      <c r="P780" s="70"/>
      <c r="Q780" s="70"/>
      <c r="R780" s="70"/>
      <c r="S780" s="70"/>
      <c r="T780" s="70"/>
      <c r="U780" s="70"/>
      <c r="V780" s="70"/>
      <c r="W780" s="70"/>
    </row>
    <row r="781" spans="14:23" x14ac:dyDescent="0.25">
      <c r="N781" s="70"/>
      <c r="O781" s="70"/>
      <c r="P781" s="70"/>
      <c r="Q781" s="70"/>
      <c r="R781" s="70"/>
      <c r="S781" s="70"/>
      <c r="T781" s="70"/>
      <c r="U781" s="70"/>
      <c r="V781" s="70"/>
      <c r="W781" s="70"/>
    </row>
    <row r="782" spans="14:23" x14ac:dyDescent="0.25">
      <c r="N782" s="70"/>
      <c r="O782" s="70"/>
      <c r="P782" s="70"/>
      <c r="Q782" s="70"/>
      <c r="R782" s="70"/>
      <c r="S782" s="70"/>
      <c r="T782" s="70"/>
      <c r="U782" s="70"/>
      <c r="V782" s="70"/>
      <c r="W782" s="70"/>
    </row>
    <row r="783" spans="14:23" x14ac:dyDescent="0.25">
      <c r="N783" s="70"/>
      <c r="O783" s="70"/>
      <c r="P783" s="70"/>
      <c r="Q783" s="70"/>
      <c r="R783" s="70"/>
      <c r="S783" s="70"/>
      <c r="T783" s="70"/>
      <c r="U783" s="70"/>
      <c r="V783" s="70"/>
      <c r="W783" s="70"/>
    </row>
    <row r="784" spans="14:23" x14ac:dyDescent="0.25">
      <c r="N784" s="70"/>
      <c r="O784" s="70"/>
      <c r="P784" s="70"/>
      <c r="Q784" s="70"/>
      <c r="R784" s="70"/>
      <c r="S784" s="70"/>
      <c r="T784" s="70"/>
      <c r="U784" s="70"/>
      <c r="V784" s="70"/>
      <c r="W784" s="70"/>
    </row>
    <row r="785" spans="14:23" x14ac:dyDescent="0.25">
      <c r="N785" s="70"/>
      <c r="O785" s="70"/>
      <c r="P785" s="70"/>
      <c r="Q785" s="70"/>
      <c r="R785" s="70"/>
      <c r="S785" s="70"/>
      <c r="T785" s="70"/>
      <c r="U785" s="70"/>
      <c r="V785" s="70"/>
      <c r="W785" s="70"/>
    </row>
    <row r="786" spans="14:23" x14ac:dyDescent="0.25">
      <c r="N786" s="70"/>
      <c r="O786" s="70"/>
      <c r="P786" s="70"/>
      <c r="Q786" s="70"/>
      <c r="R786" s="70"/>
      <c r="S786" s="70"/>
      <c r="T786" s="70"/>
      <c r="U786" s="70"/>
      <c r="V786" s="70"/>
      <c r="W786" s="70"/>
    </row>
    <row r="787" spans="14:23" x14ac:dyDescent="0.25">
      <c r="N787" s="70"/>
      <c r="O787" s="70"/>
      <c r="P787" s="70"/>
      <c r="Q787" s="70"/>
      <c r="R787" s="70"/>
      <c r="S787" s="70"/>
      <c r="T787" s="70"/>
      <c r="U787" s="70"/>
      <c r="V787" s="70"/>
      <c r="W787" s="70"/>
    </row>
    <row r="788" spans="14:23" x14ac:dyDescent="0.25">
      <c r="N788" s="70"/>
      <c r="O788" s="70"/>
      <c r="P788" s="70"/>
      <c r="Q788" s="70"/>
      <c r="R788" s="70"/>
      <c r="S788" s="70"/>
      <c r="T788" s="70"/>
      <c r="U788" s="70"/>
      <c r="V788" s="70"/>
      <c r="W788" s="70"/>
    </row>
    <row r="789" spans="14:23" x14ac:dyDescent="0.25">
      <c r="N789" s="70"/>
      <c r="O789" s="70"/>
      <c r="P789" s="70"/>
      <c r="Q789" s="70"/>
      <c r="R789" s="70"/>
      <c r="S789" s="70"/>
      <c r="T789" s="70"/>
      <c r="U789" s="70"/>
      <c r="V789" s="70"/>
      <c r="W789" s="70"/>
    </row>
    <row r="790" spans="14:23" x14ac:dyDescent="0.25">
      <c r="N790" s="70"/>
      <c r="O790" s="70"/>
      <c r="P790" s="70"/>
      <c r="Q790" s="70"/>
      <c r="R790" s="70"/>
      <c r="S790" s="70"/>
      <c r="T790" s="70"/>
      <c r="U790" s="70"/>
      <c r="V790" s="70"/>
      <c r="W790" s="70"/>
    </row>
    <row r="791" spans="14:23" x14ac:dyDescent="0.25">
      <c r="N791" s="70"/>
      <c r="O791" s="70"/>
      <c r="P791" s="70"/>
      <c r="Q791" s="70"/>
      <c r="R791" s="70"/>
      <c r="S791" s="70"/>
      <c r="T791" s="70"/>
      <c r="U791" s="70"/>
      <c r="V791" s="70"/>
      <c r="W791" s="70"/>
    </row>
    <row r="792" spans="14:23" x14ac:dyDescent="0.25">
      <c r="N792" s="70"/>
      <c r="O792" s="70"/>
      <c r="P792" s="70"/>
      <c r="Q792" s="70"/>
      <c r="R792" s="70"/>
      <c r="S792" s="70"/>
      <c r="T792" s="70"/>
      <c r="U792" s="70"/>
      <c r="V792" s="70"/>
      <c r="W792" s="70"/>
    </row>
    <row r="793" spans="14:23" x14ac:dyDescent="0.25">
      <c r="N793" s="70"/>
      <c r="O793" s="70"/>
      <c r="P793" s="70"/>
      <c r="Q793" s="70"/>
      <c r="R793" s="70"/>
      <c r="S793" s="70"/>
      <c r="T793" s="70"/>
      <c r="U793" s="70"/>
      <c r="V793" s="70"/>
      <c r="W793" s="70"/>
    </row>
    <row r="794" spans="14:23" x14ac:dyDescent="0.25">
      <c r="N794" s="70"/>
      <c r="O794" s="70"/>
      <c r="P794" s="70"/>
      <c r="Q794" s="70"/>
      <c r="R794" s="70"/>
      <c r="S794" s="70"/>
      <c r="T794" s="70"/>
      <c r="U794" s="70"/>
      <c r="V794" s="70"/>
      <c r="W794" s="70"/>
    </row>
    <row r="795" spans="14:23" x14ac:dyDescent="0.25">
      <c r="N795" s="70"/>
      <c r="O795" s="70"/>
      <c r="P795" s="70"/>
      <c r="Q795" s="70"/>
      <c r="R795" s="70"/>
      <c r="S795" s="70"/>
      <c r="T795" s="70"/>
      <c r="U795" s="70"/>
      <c r="V795" s="70"/>
      <c r="W795" s="70"/>
    </row>
    <row r="796" spans="14:23" x14ac:dyDescent="0.25">
      <c r="N796" s="70"/>
      <c r="O796" s="70"/>
      <c r="P796" s="70"/>
      <c r="Q796" s="70"/>
      <c r="R796" s="70"/>
      <c r="S796" s="70"/>
      <c r="T796" s="70"/>
      <c r="U796" s="70"/>
      <c r="V796" s="70"/>
      <c r="W796" s="70"/>
    </row>
    <row r="797" spans="14:23" x14ac:dyDescent="0.25">
      <c r="N797" s="70"/>
      <c r="O797" s="70"/>
      <c r="P797" s="70"/>
      <c r="Q797" s="70"/>
      <c r="R797" s="70"/>
      <c r="S797" s="70"/>
      <c r="T797" s="70"/>
      <c r="U797" s="70"/>
      <c r="V797" s="70"/>
      <c r="W797" s="70"/>
    </row>
    <row r="798" spans="14:23" x14ac:dyDescent="0.25">
      <c r="N798" s="70"/>
      <c r="O798" s="70"/>
      <c r="P798" s="70"/>
      <c r="Q798" s="70"/>
      <c r="R798" s="70"/>
      <c r="S798" s="70"/>
      <c r="T798" s="70"/>
      <c r="U798" s="70"/>
      <c r="V798" s="70"/>
      <c r="W798" s="70"/>
    </row>
    <row r="799" spans="14:23" x14ac:dyDescent="0.25">
      <c r="N799" s="70"/>
      <c r="O799" s="70"/>
      <c r="P799" s="70"/>
      <c r="Q799" s="70"/>
      <c r="R799" s="70"/>
      <c r="S799" s="70"/>
      <c r="T799" s="70"/>
      <c r="U799" s="70"/>
      <c r="V799" s="70"/>
      <c r="W799" s="70"/>
    </row>
    <row r="800" spans="14:23" x14ac:dyDescent="0.25">
      <c r="N800" s="70"/>
      <c r="O800" s="70"/>
      <c r="P800" s="70"/>
      <c r="Q800" s="70"/>
      <c r="R800" s="70"/>
      <c r="S800" s="70"/>
      <c r="T800" s="70"/>
      <c r="U800" s="70"/>
      <c r="V800" s="70"/>
      <c r="W800" s="70"/>
    </row>
    <row r="801" spans="14:23" x14ac:dyDescent="0.25">
      <c r="N801" s="70"/>
      <c r="O801" s="70"/>
      <c r="P801" s="70"/>
      <c r="Q801" s="70"/>
      <c r="R801" s="70"/>
      <c r="S801" s="70"/>
      <c r="T801" s="70"/>
      <c r="U801" s="70"/>
      <c r="V801" s="70"/>
      <c r="W801" s="70"/>
    </row>
    <row r="802" spans="14:23" x14ac:dyDescent="0.25">
      <c r="N802" s="70"/>
      <c r="O802" s="70"/>
      <c r="P802" s="70"/>
      <c r="Q802" s="70"/>
      <c r="R802" s="70"/>
      <c r="S802" s="70"/>
      <c r="T802" s="70"/>
      <c r="U802" s="70"/>
      <c r="V802" s="70"/>
      <c r="W802" s="70"/>
    </row>
    <row r="803" spans="14:23" x14ac:dyDescent="0.25">
      <c r="N803" s="70"/>
      <c r="O803" s="70"/>
      <c r="P803" s="70"/>
      <c r="Q803" s="70"/>
      <c r="R803" s="70"/>
      <c r="S803" s="70"/>
      <c r="T803" s="70"/>
      <c r="U803" s="70"/>
      <c r="V803" s="70"/>
      <c r="W803" s="70"/>
    </row>
    <row r="804" spans="14:23" x14ac:dyDescent="0.25">
      <c r="N804" s="70"/>
      <c r="O804" s="70"/>
      <c r="P804" s="70"/>
      <c r="Q804" s="70"/>
      <c r="R804" s="70"/>
      <c r="S804" s="70"/>
      <c r="T804" s="70"/>
      <c r="U804" s="70"/>
      <c r="V804" s="70"/>
      <c r="W804" s="70"/>
    </row>
    <row r="805" spans="14:23" x14ac:dyDescent="0.25">
      <c r="N805" s="70"/>
      <c r="O805" s="70"/>
      <c r="P805" s="70"/>
      <c r="Q805" s="70"/>
      <c r="R805" s="70"/>
      <c r="S805" s="70"/>
      <c r="T805" s="70"/>
      <c r="U805" s="70"/>
      <c r="V805" s="70"/>
      <c r="W805" s="70"/>
    </row>
    <row r="806" spans="14:23" x14ac:dyDescent="0.25">
      <c r="N806" s="70"/>
      <c r="O806" s="70"/>
      <c r="P806" s="70"/>
      <c r="Q806" s="70"/>
      <c r="R806" s="70"/>
      <c r="S806" s="70"/>
      <c r="T806" s="70"/>
      <c r="U806" s="70"/>
      <c r="V806" s="70"/>
      <c r="W806" s="70"/>
    </row>
    <row r="807" spans="14:23" x14ac:dyDescent="0.25">
      <c r="N807" s="70"/>
      <c r="O807" s="70"/>
      <c r="P807" s="70"/>
      <c r="Q807" s="70"/>
      <c r="R807" s="70"/>
      <c r="S807" s="70"/>
      <c r="T807" s="70"/>
      <c r="U807" s="70"/>
      <c r="V807" s="70"/>
      <c r="W807" s="70"/>
    </row>
    <row r="808" spans="14:23" x14ac:dyDescent="0.25">
      <c r="N808" s="70"/>
      <c r="O808" s="70"/>
      <c r="P808" s="70"/>
      <c r="Q808" s="70"/>
      <c r="R808" s="70"/>
      <c r="S808" s="70"/>
      <c r="T808" s="70"/>
      <c r="U808" s="70"/>
      <c r="V808" s="70"/>
      <c r="W808" s="70"/>
    </row>
    <row r="809" spans="14:23" x14ac:dyDescent="0.25">
      <c r="N809" s="70"/>
      <c r="O809" s="70"/>
      <c r="P809" s="70"/>
      <c r="Q809" s="70"/>
      <c r="R809" s="70"/>
      <c r="S809" s="70"/>
      <c r="T809" s="70"/>
      <c r="U809" s="70"/>
      <c r="V809" s="70"/>
      <c r="W809" s="70"/>
    </row>
    <row r="810" spans="14:23" x14ac:dyDescent="0.25">
      <c r="N810" s="70"/>
      <c r="O810" s="70"/>
      <c r="P810" s="70"/>
      <c r="Q810" s="70"/>
      <c r="R810" s="70"/>
      <c r="S810" s="70"/>
      <c r="T810" s="70"/>
      <c r="U810" s="70"/>
      <c r="V810" s="70"/>
      <c r="W810" s="70"/>
    </row>
    <row r="811" spans="14:23" x14ac:dyDescent="0.25">
      <c r="N811" s="70"/>
      <c r="O811" s="70"/>
      <c r="P811" s="70"/>
      <c r="Q811" s="70"/>
      <c r="R811" s="70"/>
      <c r="S811" s="70"/>
      <c r="T811" s="70"/>
      <c r="U811" s="70"/>
      <c r="V811" s="70"/>
      <c r="W811" s="70"/>
    </row>
    <row r="812" spans="14:23" x14ac:dyDescent="0.25">
      <c r="N812" s="70"/>
      <c r="O812" s="70"/>
      <c r="P812" s="70"/>
      <c r="Q812" s="70"/>
      <c r="R812" s="70"/>
      <c r="S812" s="70"/>
      <c r="T812" s="70"/>
      <c r="U812" s="70"/>
      <c r="V812" s="70"/>
      <c r="W812" s="70"/>
    </row>
    <row r="813" spans="14:23" x14ac:dyDescent="0.25">
      <c r="N813" s="70"/>
      <c r="O813" s="70"/>
      <c r="P813" s="70"/>
      <c r="Q813" s="70"/>
      <c r="R813" s="70"/>
      <c r="S813" s="70"/>
      <c r="T813" s="70"/>
      <c r="U813" s="70"/>
      <c r="V813" s="70"/>
      <c r="W813" s="70"/>
    </row>
    <row r="814" spans="14:23" x14ac:dyDescent="0.25">
      <c r="N814" s="70"/>
      <c r="O814" s="70"/>
      <c r="P814" s="70"/>
      <c r="Q814" s="70"/>
      <c r="R814" s="70"/>
      <c r="S814" s="70"/>
      <c r="T814" s="70"/>
      <c r="U814" s="70"/>
      <c r="V814" s="70"/>
      <c r="W814" s="70"/>
    </row>
    <row r="815" spans="14:23" x14ac:dyDescent="0.25">
      <c r="N815" s="70"/>
      <c r="O815" s="70"/>
      <c r="P815" s="70"/>
      <c r="Q815" s="70"/>
      <c r="R815" s="70"/>
      <c r="S815" s="70"/>
      <c r="T815" s="70"/>
      <c r="U815" s="70"/>
      <c r="V815" s="70"/>
      <c r="W815" s="70"/>
    </row>
    <row r="816" spans="14:23" x14ac:dyDescent="0.25">
      <c r="N816" s="70"/>
      <c r="O816" s="70"/>
      <c r="P816" s="70"/>
      <c r="Q816" s="70"/>
      <c r="R816" s="70"/>
      <c r="S816" s="70"/>
      <c r="T816" s="70"/>
      <c r="U816" s="70"/>
      <c r="V816" s="70"/>
      <c r="W816" s="70"/>
    </row>
    <row r="817" spans="14:23" x14ac:dyDescent="0.25">
      <c r="N817" s="70"/>
      <c r="O817" s="70"/>
      <c r="P817" s="70"/>
      <c r="Q817" s="70"/>
      <c r="R817" s="70"/>
      <c r="S817" s="70"/>
      <c r="T817" s="70"/>
      <c r="U817" s="70"/>
      <c r="V817" s="70"/>
      <c r="W817" s="70"/>
    </row>
    <row r="818" spans="14:23" x14ac:dyDescent="0.25">
      <c r="N818" s="70"/>
      <c r="O818" s="70"/>
      <c r="P818" s="70"/>
      <c r="Q818" s="70"/>
      <c r="R818" s="70"/>
      <c r="S818" s="70"/>
      <c r="T818" s="70"/>
      <c r="U818" s="70"/>
      <c r="V818" s="70"/>
      <c r="W818" s="70"/>
    </row>
    <row r="819" spans="14:23" x14ac:dyDescent="0.25">
      <c r="N819" s="70"/>
      <c r="O819" s="70"/>
      <c r="P819" s="70"/>
      <c r="Q819" s="70"/>
      <c r="R819" s="70"/>
      <c r="S819" s="70"/>
      <c r="T819" s="70"/>
      <c r="U819" s="70"/>
      <c r="V819" s="70"/>
      <c r="W819" s="70"/>
    </row>
    <row r="820" spans="14:23" x14ac:dyDescent="0.25">
      <c r="N820" s="70"/>
      <c r="O820" s="70"/>
      <c r="P820" s="70"/>
      <c r="Q820" s="70"/>
      <c r="R820" s="70"/>
      <c r="S820" s="70"/>
      <c r="T820" s="70"/>
      <c r="U820" s="70"/>
      <c r="V820" s="70"/>
      <c r="W820" s="70"/>
    </row>
    <row r="821" spans="14:23" x14ac:dyDescent="0.25">
      <c r="N821" s="70"/>
      <c r="O821" s="70"/>
      <c r="P821" s="70"/>
      <c r="Q821" s="70"/>
      <c r="R821" s="70"/>
      <c r="S821" s="70"/>
      <c r="T821" s="70"/>
      <c r="U821" s="70"/>
      <c r="V821" s="70"/>
      <c r="W821" s="70"/>
    </row>
    <row r="822" spans="14:23" x14ac:dyDescent="0.25">
      <c r="N822" s="70"/>
      <c r="O822" s="70"/>
      <c r="P822" s="70"/>
      <c r="Q822" s="70"/>
      <c r="R822" s="70"/>
      <c r="S822" s="70"/>
      <c r="T822" s="70"/>
      <c r="U822" s="70"/>
      <c r="V822" s="70"/>
      <c r="W822" s="70"/>
    </row>
    <row r="823" spans="14:23" x14ac:dyDescent="0.25">
      <c r="N823" s="70"/>
      <c r="O823" s="70"/>
      <c r="P823" s="70"/>
      <c r="Q823" s="70"/>
      <c r="R823" s="70"/>
      <c r="S823" s="70"/>
      <c r="T823" s="70"/>
      <c r="U823" s="70"/>
      <c r="V823" s="70"/>
      <c r="W823" s="70"/>
    </row>
    <row r="824" spans="14:23" x14ac:dyDescent="0.25">
      <c r="N824" s="70"/>
      <c r="O824" s="70"/>
      <c r="P824" s="70"/>
      <c r="Q824" s="70"/>
      <c r="R824" s="70"/>
      <c r="S824" s="70"/>
      <c r="T824" s="70"/>
      <c r="U824" s="70"/>
      <c r="V824" s="70"/>
      <c r="W824" s="70"/>
    </row>
    <row r="825" spans="14:23" x14ac:dyDescent="0.25">
      <c r="N825" s="70"/>
      <c r="O825" s="70"/>
      <c r="P825" s="70"/>
      <c r="Q825" s="70"/>
      <c r="R825" s="70"/>
      <c r="S825" s="70"/>
      <c r="T825" s="70"/>
      <c r="U825" s="70"/>
      <c r="V825" s="70"/>
      <c r="W825" s="70"/>
    </row>
    <row r="826" spans="14:23" x14ac:dyDescent="0.25">
      <c r="N826" s="70"/>
      <c r="O826" s="70"/>
      <c r="P826" s="70"/>
      <c r="Q826" s="70"/>
      <c r="R826" s="70"/>
      <c r="S826" s="70"/>
      <c r="T826" s="70"/>
      <c r="U826" s="70"/>
      <c r="V826" s="70"/>
      <c r="W826" s="70"/>
    </row>
    <row r="827" spans="14:23" x14ac:dyDescent="0.25">
      <c r="N827" s="70"/>
      <c r="O827" s="70"/>
      <c r="P827" s="70"/>
      <c r="Q827" s="70"/>
      <c r="R827" s="70"/>
      <c r="S827" s="70"/>
      <c r="T827" s="70"/>
      <c r="U827" s="70"/>
      <c r="V827" s="70"/>
      <c r="W827" s="70"/>
    </row>
    <row r="828" spans="14:23" x14ac:dyDescent="0.25">
      <c r="N828" s="70"/>
      <c r="O828" s="70"/>
      <c r="P828" s="70"/>
      <c r="Q828" s="70"/>
      <c r="R828" s="70"/>
      <c r="S828" s="70"/>
      <c r="T828" s="70"/>
      <c r="U828" s="70"/>
      <c r="V828" s="70"/>
      <c r="W828" s="70"/>
    </row>
    <row r="829" spans="14:23" x14ac:dyDescent="0.25">
      <c r="N829" s="70"/>
      <c r="O829" s="70"/>
      <c r="P829" s="70"/>
      <c r="Q829" s="70"/>
      <c r="R829" s="70"/>
      <c r="S829" s="70"/>
      <c r="T829" s="70"/>
      <c r="U829" s="70"/>
      <c r="V829" s="70"/>
      <c r="W829" s="70"/>
    </row>
    <row r="830" spans="14:23" x14ac:dyDescent="0.25">
      <c r="N830" s="70"/>
      <c r="O830" s="70"/>
      <c r="P830" s="70"/>
      <c r="Q830" s="70"/>
      <c r="R830" s="70"/>
      <c r="S830" s="70"/>
      <c r="T830" s="70"/>
      <c r="U830" s="70"/>
      <c r="V830" s="70"/>
      <c r="W830" s="70"/>
    </row>
    <row r="831" spans="14:23" x14ac:dyDescent="0.25">
      <c r="N831" s="70"/>
      <c r="O831" s="70"/>
      <c r="P831" s="70"/>
      <c r="Q831" s="70"/>
      <c r="R831" s="70"/>
      <c r="S831" s="70"/>
      <c r="T831" s="70"/>
      <c r="U831" s="70"/>
      <c r="V831" s="70"/>
      <c r="W831" s="70"/>
    </row>
    <row r="832" spans="14:23" x14ac:dyDescent="0.25">
      <c r="N832" s="70"/>
      <c r="O832" s="70"/>
      <c r="P832" s="70"/>
      <c r="Q832" s="70"/>
      <c r="R832" s="70"/>
      <c r="S832" s="70"/>
      <c r="T832" s="70"/>
      <c r="U832" s="70"/>
      <c r="V832" s="70"/>
      <c r="W832" s="70"/>
    </row>
    <row r="833" spans="14:23" x14ac:dyDescent="0.25">
      <c r="N833" s="70"/>
      <c r="O833" s="70"/>
      <c r="P833" s="70"/>
      <c r="Q833" s="70"/>
      <c r="R833" s="70"/>
      <c r="S833" s="70"/>
      <c r="T833" s="70"/>
      <c r="U833" s="70"/>
      <c r="V833" s="70"/>
      <c r="W833" s="70"/>
    </row>
    <row r="834" spans="14:23" x14ac:dyDescent="0.25">
      <c r="N834" s="70"/>
      <c r="O834" s="70"/>
      <c r="P834" s="70"/>
      <c r="Q834" s="70"/>
      <c r="R834" s="70"/>
      <c r="S834" s="70"/>
      <c r="T834" s="70"/>
      <c r="U834" s="70"/>
      <c r="V834" s="70"/>
      <c r="W834" s="70"/>
    </row>
    <row r="835" spans="14:23" x14ac:dyDescent="0.25">
      <c r="N835" s="70"/>
      <c r="O835" s="70"/>
      <c r="P835" s="70"/>
      <c r="Q835" s="70"/>
      <c r="R835" s="70"/>
      <c r="S835" s="70"/>
      <c r="T835" s="70"/>
      <c r="U835" s="70"/>
      <c r="V835" s="70"/>
      <c r="W835" s="70"/>
    </row>
    <row r="836" spans="14:23" x14ac:dyDescent="0.25">
      <c r="N836" s="70"/>
      <c r="O836" s="70"/>
      <c r="P836" s="70"/>
      <c r="Q836" s="70"/>
      <c r="R836" s="70"/>
      <c r="S836" s="70"/>
      <c r="T836" s="70"/>
      <c r="U836" s="70"/>
      <c r="V836" s="70"/>
      <c r="W836" s="70"/>
    </row>
    <row r="837" spans="14:23" x14ac:dyDescent="0.25">
      <c r="N837" s="70"/>
      <c r="O837" s="70"/>
      <c r="P837" s="70"/>
      <c r="Q837" s="70"/>
      <c r="R837" s="70"/>
      <c r="S837" s="70"/>
      <c r="T837" s="70"/>
      <c r="U837" s="70"/>
      <c r="V837" s="70"/>
      <c r="W837" s="70"/>
    </row>
    <row r="838" spans="14:23" x14ac:dyDescent="0.25">
      <c r="N838" s="70"/>
      <c r="O838" s="70"/>
      <c r="P838" s="70"/>
      <c r="Q838" s="70"/>
      <c r="R838" s="70"/>
      <c r="S838" s="70"/>
      <c r="T838" s="70"/>
      <c r="U838" s="70"/>
      <c r="V838" s="70"/>
      <c r="W838" s="70"/>
    </row>
    <row r="839" spans="14:23" x14ac:dyDescent="0.25">
      <c r="N839" s="70"/>
      <c r="O839" s="70"/>
      <c r="P839" s="70"/>
      <c r="Q839" s="70"/>
      <c r="R839" s="70"/>
      <c r="S839" s="70"/>
      <c r="T839" s="70"/>
      <c r="U839" s="70"/>
      <c r="V839" s="70"/>
      <c r="W839" s="70"/>
    </row>
    <row r="840" spans="14:23" x14ac:dyDescent="0.25">
      <c r="N840" s="70"/>
      <c r="O840" s="70"/>
      <c r="P840" s="70"/>
      <c r="Q840" s="70"/>
      <c r="R840" s="70"/>
      <c r="S840" s="70"/>
      <c r="T840" s="70"/>
      <c r="U840" s="70"/>
      <c r="V840" s="70"/>
      <c r="W840" s="70"/>
    </row>
    <row r="841" spans="14:23" x14ac:dyDescent="0.25">
      <c r="N841" s="70"/>
      <c r="O841" s="70"/>
      <c r="P841" s="70"/>
      <c r="Q841" s="70"/>
      <c r="R841" s="70"/>
      <c r="S841" s="70"/>
      <c r="T841" s="70"/>
      <c r="U841" s="70"/>
      <c r="V841" s="70"/>
      <c r="W841" s="70"/>
    </row>
    <row r="842" spans="14:23" x14ac:dyDescent="0.25">
      <c r="N842" s="70"/>
      <c r="O842" s="70"/>
      <c r="P842" s="70"/>
      <c r="Q842" s="70"/>
      <c r="R842" s="70"/>
      <c r="S842" s="70"/>
      <c r="T842" s="70"/>
      <c r="U842" s="70"/>
      <c r="V842" s="70"/>
      <c r="W842" s="70"/>
    </row>
    <row r="843" spans="14:23" x14ac:dyDescent="0.25">
      <c r="N843" s="70"/>
      <c r="O843" s="70"/>
      <c r="P843" s="70"/>
      <c r="Q843" s="70"/>
      <c r="R843" s="70"/>
      <c r="S843" s="70"/>
      <c r="T843" s="70"/>
      <c r="U843" s="70"/>
      <c r="V843" s="70"/>
      <c r="W843" s="70"/>
    </row>
    <row r="844" spans="14:23" x14ac:dyDescent="0.25">
      <c r="N844" s="70"/>
      <c r="O844" s="70"/>
      <c r="P844" s="70"/>
      <c r="Q844" s="70"/>
      <c r="R844" s="70"/>
      <c r="S844" s="70"/>
      <c r="T844" s="70"/>
      <c r="U844" s="70"/>
      <c r="V844" s="70"/>
      <c r="W844" s="70"/>
    </row>
    <row r="845" spans="14:23" x14ac:dyDescent="0.25">
      <c r="N845" s="70"/>
      <c r="O845" s="70"/>
      <c r="P845" s="70"/>
      <c r="Q845" s="70"/>
      <c r="R845" s="70"/>
      <c r="S845" s="70"/>
      <c r="T845" s="70"/>
      <c r="U845" s="70"/>
      <c r="V845" s="70"/>
      <c r="W845" s="70"/>
    </row>
    <row r="846" spans="14:23" x14ac:dyDescent="0.25">
      <c r="N846" s="70"/>
      <c r="O846" s="70"/>
      <c r="P846" s="70"/>
      <c r="Q846" s="70"/>
      <c r="R846" s="70"/>
      <c r="S846" s="70"/>
      <c r="T846" s="70"/>
      <c r="U846" s="70"/>
      <c r="V846" s="70"/>
      <c r="W846" s="70"/>
    </row>
    <row r="847" spans="14:23" x14ac:dyDescent="0.25">
      <c r="N847" s="70"/>
      <c r="O847" s="70"/>
      <c r="P847" s="70"/>
      <c r="Q847" s="70"/>
      <c r="R847" s="70"/>
      <c r="S847" s="70"/>
      <c r="T847" s="70"/>
      <c r="U847" s="70"/>
      <c r="V847" s="70"/>
      <c r="W847" s="70"/>
    </row>
    <row r="848" spans="14:23" x14ac:dyDescent="0.25">
      <c r="N848" s="70"/>
      <c r="O848" s="70"/>
      <c r="P848" s="70"/>
      <c r="Q848" s="70"/>
      <c r="R848" s="70"/>
      <c r="S848" s="70"/>
      <c r="T848" s="70"/>
      <c r="U848" s="70"/>
      <c r="V848" s="70"/>
      <c r="W848" s="70"/>
    </row>
    <row r="849" spans="14:23" x14ac:dyDescent="0.25">
      <c r="N849" s="70"/>
      <c r="O849" s="70"/>
      <c r="P849" s="70"/>
      <c r="Q849" s="70"/>
      <c r="R849" s="70"/>
      <c r="S849" s="70"/>
      <c r="T849" s="70"/>
      <c r="U849" s="70"/>
      <c r="V849" s="70"/>
      <c r="W849" s="70"/>
    </row>
    <row r="850" spans="14:23" x14ac:dyDescent="0.25">
      <c r="N850" s="70"/>
      <c r="O850" s="70"/>
      <c r="P850" s="70"/>
      <c r="Q850" s="70"/>
      <c r="R850" s="70"/>
      <c r="S850" s="70"/>
      <c r="T850" s="70"/>
      <c r="U850" s="70"/>
      <c r="V850" s="70"/>
      <c r="W850" s="70"/>
    </row>
    <row r="851" spans="14:23" x14ac:dyDescent="0.25">
      <c r="N851" s="70"/>
      <c r="O851" s="70"/>
      <c r="P851" s="70"/>
      <c r="Q851" s="70"/>
      <c r="R851" s="70"/>
      <c r="S851" s="70"/>
      <c r="T851" s="70"/>
      <c r="U851" s="70"/>
      <c r="V851" s="70"/>
      <c r="W851" s="70"/>
    </row>
    <row r="852" spans="14:23" x14ac:dyDescent="0.25">
      <c r="N852" s="70"/>
      <c r="O852" s="70"/>
      <c r="P852" s="70"/>
      <c r="Q852" s="70"/>
      <c r="R852" s="70"/>
      <c r="S852" s="70"/>
      <c r="T852" s="70"/>
      <c r="U852" s="70"/>
      <c r="V852" s="70"/>
      <c r="W852" s="70"/>
    </row>
    <row r="853" spans="14:23" x14ac:dyDescent="0.25">
      <c r="N853" s="70"/>
      <c r="O853" s="70"/>
      <c r="P853" s="70"/>
      <c r="Q853" s="70"/>
      <c r="R853" s="70"/>
      <c r="S853" s="70"/>
      <c r="T853" s="70"/>
      <c r="U853" s="70"/>
      <c r="V853" s="70"/>
      <c r="W853" s="70"/>
    </row>
    <row r="854" spans="14:23" x14ac:dyDescent="0.25">
      <c r="N854" s="70"/>
      <c r="O854" s="70"/>
      <c r="P854" s="70"/>
      <c r="Q854" s="70"/>
      <c r="R854" s="70"/>
      <c r="S854" s="70"/>
      <c r="T854" s="70"/>
      <c r="U854" s="70"/>
      <c r="V854" s="70"/>
      <c r="W854" s="70"/>
    </row>
    <row r="855" spans="14:23" x14ac:dyDescent="0.25">
      <c r="N855" s="70"/>
      <c r="O855" s="70"/>
      <c r="P855" s="70"/>
      <c r="Q855" s="70"/>
      <c r="R855" s="70"/>
      <c r="S855" s="70"/>
      <c r="T855" s="70"/>
      <c r="U855" s="70"/>
      <c r="V855" s="70"/>
      <c r="W855" s="70"/>
    </row>
    <row r="856" spans="14:23" x14ac:dyDescent="0.25">
      <c r="N856" s="70"/>
      <c r="O856" s="70"/>
      <c r="P856" s="70"/>
      <c r="Q856" s="70"/>
      <c r="R856" s="70"/>
      <c r="S856" s="70"/>
      <c r="T856" s="70"/>
      <c r="U856" s="70"/>
      <c r="V856" s="70"/>
      <c r="W856" s="70"/>
    </row>
    <row r="857" spans="14:23" x14ac:dyDescent="0.25">
      <c r="N857" s="70"/>
      <c r="O857" s="70"/>
      <c r="P857" s="70"/>
      <c r="Q857" s="70"/>
      <c r="R857" s="70"/>
      <c r="S857" s="70"/>
      <c r="T857" s="70"/>
      <c r="U857" s="70"/>
      <c r="V857" s="70"/>
      <c r="W857" s="70"/>
    </row>
    <row r="858" spans="14:23" x14ac:dyDescent="0.25">
      <c r="N858" s="70"/>
      <c r="O858" s="70"/>
      <c r="P858" s="70"/>
      <c r="Q858" s="70"/>
      <c r="R858" s="70"/>
      <c r="S858" s="70"/>
      <c r="T858" s="70"/>
      <c r="U858" s="70"/>
      <c r="V858" s="70"/>
      <c r="W858" s="70"/>
    </row>
    <row r="859" spans="14:23" x14ac:dyDescent="0.25">
      <c r="N859" s="70"/>
      <c r="O859" s="70"/>
      <c r="P859" s="70"/>
      <c r="Q859" s="70"/>
      <c r="R859" s="70"/>
      <c r="S859" s="70"/>
      <c r="T859" s="70"/>
      <c r="U859" s="70"/>
      <c r="V859" s="70"/>
      <c r="W859" s="70"/>
    </row>
    <row r="860" spans="14:23" x14ac:dyDescent="0.25">
      <c r="N860" s="70"/>
      <c r="O860" s="70"/>
      <c r="P860" s="70"/>
      <c r="Q860" s="70"/>
      <c r="R860" s="70"/>
      <c r="S860" s="70"/>
      <c r="T860" s="70"/>
      <c r="U860" s="70"/>
      <c r="V860" s="70"/>
      <c r="W860" s="70"/>
    </row>
    <row r="861" spans="14:23" x14ac:dyDescent="0.25">
      <c r="N861" s="70"/>
      <c r="O861" s="70"/>
      <c r="P861" s="70"/>
      <c r="Q861" s="70"/>
      <c r="R861" s="70"/>
      <c r="S861" s="70"/>
      <c r="T861" s="70"/>
      <c r="U861" s="70"/>
      <c r="V861" s="70"/>
      <c r="W861" s="70"/>
    </row>
    <row r="862" spans="14:23" x14ac:dyDescent="0.25">
      <c r="N862" s="70"/>
      <c r="O862" s="70"/>
      <c r="P862" s="70"/>
      <c r="Q862" s="70"/>
      <c r="R862" s="70"/>
      <c r="S862" s="70"/>
      <c r="T862" s="70"/>
      <c r="U862" s="70"/>
      <c r="V862" s="70"/>
      <c r="W862" s="70"/>
    </row>
    <row r="863" spans="14:23" x14ac:dyDescent="0.25">
      <c r="N863" s="70"/>
      <c r="O863" s="70"/>
      <c r="P863" s="70"/>
      <c r="Q863" s="70"/>
      <c r="R863" s="70"/>
      <c r="S863" s="70"/>
      <c r="T863" s="70"/>
      <c r="U863" s="70"/>
      <c r="V863" s="70"/>
      <c r="W863" s="70"/>
    </row>
    <row r="864" spans="14:23" x14ac:dyDescent="0.25">
      <c r="N864" s="70"/>
      <c r="O864" s="70"/>
      <c r="P864" s="70"/>
      <c r="Q864" s="70"/>
      <c r="R864" s="70"/>
      <c r="S864" s="70"/>
      <c r="T864" s="70"/>
      <c r="U864" s="70"/>
      <c r="V864" s="70"/>
      <c r="W864" s="70"/>
    </row>
    <row r="865" spans="14:23" x14ac:dyDescent="0.25">
      <c r="N865" s="70"/>
      <c r="O865" s="70"/>
      <c r="P865" s="70"/>
      <c r="Q865" s="70"/>
      <c r="R865" s="70"/>
      <c r="S865" s="70"/>
      <c r="T865" s="70"/>
      <c r="U865" s="70"/>
      <c r="V865" s="70"/>
      <c r="W865" s="70"/>
    </row>
    <row r="866" spans="14:23" x14ac:dyDescent="0.25">
      <c r="N866" s="70"/>
      <c r="O866" s="70"/>
      <c r="P866" s="70"/>
      <c r="Q866" s="70"/>
      <c r="R866" s="70"/>
      <c r="S866" s="70"/>
      <c r="T866" s="70"/>
      <c r="U866" s="70"/>
      <c r="V866" s="70"/>
      <c r="W866" s="70"/>
    </row>
    <row r="867" spans="14:23" x14ac:dyDescent="0.25">
      <c r="N867" s="70"/>
      <c r="O867" s="70"/>
      <c r="P867" s="70"/>
      <c r="Q867" s="70"/>
      <c r="R867" s="70"/>
      <c r="S867" s="70"/>
      <c r="T867" s="70"/>
      <c r="U867" s="70"/>
      <c r="V867" s="70"/>
      <c r="W867" s="70"/>
    </row>
    <row r="868" spans="14:23" x14ac:dyDescent="0.25">
      <c r="N868" s="70"/>
      <c r="O868" s="70"/>
      <c r="P868" s="70"/>
      <c r="Q868" s="70"/>
      <c r="R868" s="70"/>
      <c r="S868" s="70"/>
      <c r="T868" s="70"/>
      <c r="U868" s="70"/>
      <c r="V868" s="70"/>
      <c r="W868" s="70"/>
    </row>
    <row r="869" spans="14:23" x14ac:dyDescent="0.25">
      <c r="N869" s="70"/>
      <c r="O869" s="70"/>
      <c r="P869" s="70"/>
      <c r="Q869" s="70"/>
      <c r="R869" s="70"/>
      <c r="S869" s="70"/>
      <c r="T869" s="70"/>
      <c r="U869" s="70"/>
      <c r="V869" s="70"/>
      <c r="W869" s="70"/>
    </row>
    <row r="870" spans="14:23" x14ac:dyDescent="0.25">
      <c r="N870" s="70"/>
      <c r="O870" s="70"/>
      <c r="P870" s="70"/>
      <c r="Q870" s="70"/>
      <c r="R870" s="70"/>
      <c r="S870" s="70"/>
      <c r="T870" s="70"/>
      <c r="U870" s="70"/>
      <c r="V870" s="70"/>
      <c r="W870" s="70"/>
    </row>
    <row r="871" spans="14:23" x14ac:dyDescent="0.25">
      <c r="N871" s="70"/>
      <c r="O871" s="70"/>
      <c r="P871" s="70"/>
      <c r="Q871" s="70"/>
      <c r="R871" s="70"/>
      <c r="S871" s="70"/>
      <c r="T871" s="70"/>
      <c r="U871" s="70"/>
      <c r="V871" s="70"/>
      <c r="W871" s="70"/>
    </row>
    <row r="872" spans="14:23" x14ac:dyDescent="0.25">
      <c r="N872" s="70"/>
      <c r="O872" s="70"/>
      <c r="P872" s="70"/>
      <c r="Q872" s="70"/>
      <c r="R872" s="70"/>
      <c r="S872" s="70"/>
      <c r="T872" s="70"/>
      <c r="U872" s="70"/>
      <c r="V872" s="70"/>
      <c r="W872" s="70"/>
    </row>
    <row r="873" spans="14:23" x14ac:dyDescent="0.25">
      <c r="N873" s="70"/>
      <c r="O873" s="70"/>
      <c r="P873" s="70"/>
      <c r="Q873" s="70"/>
      <c r="R873" s="70"/>
      <c r="S873" s="70"/>
      <c r="T873" s="70"/>
      <c r="U873" s="70"/>
      <c r="V873" s="70"/>
      <c r="W873" s="70"/>
    </row>
    <row r="874" spans="14:23" x14ac:dyDescent="0.25">
      <c r="N874" s="70"/>
      <c r="O874" s="70"/>
      <c r="P874" s="70"/>
      <c r="Q874" s="70"/>
      <c r="R874" s="70"/>
      <c r="S874" s="70"/>
      <c r="T874" s="70"/>
      <c r="U874" s="70"/>
      <c r="V874" s="70"/>
      <c r="W874" s="70"/>
    </row>
    <row r="875" spans="14:23" x14ac:dyDescent="0.25">
      <c r="N875" s="70"/>
      <c r="O875" s="70"/>
      <c r="P875" s="70"/>
      <c r="Q875" s="70"/>
      <c r="R875" s="70"/>
      <c r="S875" s="70"/>
      <c r="T875" s="70"/>
      <c r="U875" s="70"/>
      <c r="V875" s="70"/>
      <c r="W875" s="70"/>
    </row>
    <row r="876" spans="14:23" x14ac:dyDescent="0.25">
      <c r="N876" s="70"/>
      <c r="O876" s="70"/>
      <c r="P876" s="70"/>
      <c r="Q876" s="70"/>
      <c r="R876" s="70"/>
      <c r="S876" s="70"/>
      <c r="T876" s="70"/>
      <c r="U876" s="70"/>
      <c r="V876" s="70"/>
      <c r="W876" s="70"/>
    </row>
    <row r="877" spans="14:23" x14ac:dyDescent="0.25">
      <c r="N877" s="70"/>
      <c r="O877" s="70"/>
      <c r="P877" s="70"/>
      <c r="Q877" s="70"/>
      <c r="R877" s="70"/>
      <c r="S877" s="70"/>
      <c r="T877" s="70"/>
      <c r="U877" s="70"/>
      <c r="V877" s="70"/>
      <c r="W877" s="70"/>
    </row>
    <row r="878" spans="14:23" x14ac:dyDescent="0.25">
      <c r="N878" s="70"/>
      <c r="O878" s="70"/>
      <c r="P878" s="70"/>
      <c r="Q878" s="70"/>
      <c r="R878" s="70"/>
      <c r="S878" s="70"/>
      <c r="T878" s="70"/>
      <c r="U878" s="70"/>
      <c r="V878" s="70"/>
      <c r="W878" s="70"/>
    </row>
    <row r="879" spans="14:23" x14ac:dyDescent="0.25">
      <c r="N879" s="70"/>
      <c r="O879" s="70"/>
      <c r="P879" s="70"/>
      <c r="Q879" s="70"/>
      <c r="R879" s="70"/>
      <c r="S879" s="70"/>
      <c r="T879" s="70"/>
      <c r="U879" s="70"/>
      <c r="V879" s="70"/>
      <c r="W879" s="70"/>
    </row>
    <row r="880" spans="14:23" x14ac:dyDescent="0.25">
      <c r="N880" s="70"/>
      <c r="O880" s="70"/>
      <c r="P880" s="70"/>
      <c r="Q880" s="70"/>
      <c r="R880" s="70"/>
      <c r="S880" s="70"/>
      <c r="T880" s="70"/>
      <c r="U880" s="70"/>
      <c r="V880" s="70"/>
      <c r="W880" s="70"/>
    </row>
    <row r="881" spans="14:23" x14ac:dyDescent="0.25">
      <c r="N881" s="70"/>
      <c r="O881" s="70"/>
      <c r="P881" s="70"/>
      <c r="Q881" s="70"/>
      <c r="R881" s="70"/>
      <c r="S881" s="70"/>
      <c r="T881" s="70"/>
      <c r="U881" s="70"/>
      <c r="V881" s="70"/>
      <c r="W881" s="70"/>
    </row>
    <row r="882" spans="14:23" x14ac:dyDescent="0.25">
      <c r="N882" s="70"/>
      <c r="O882" s="70"/>
      <c r="P882" s="70"/>
      <c r="Q882" s="70"/>
      <c r="R882" s="70"/>
      <c r="S882" s="70"/>
      <c r="T882" s="70"/>
      <c r="U882" s="70"/>
      <c r="V882" s="70"/>
      <c r="W882" s="70"/>
    </row>
    <row r="883" spans="14:23" x14ac:dyDescent="0.25">
      <c r="N883" s="70"/>
      <c r="O883" s="70"/>
      <c r="P883" s="70"/>
      <c r="Q883" s="70"/>
      <c r="R883" s="70"/>
      <c r="S883" s="70"/>
      <c r="T883" s="70"/>
      <c r="U883" s="70"/>
      <c r="V883" s="70"/>
      <c r="W883" s="70"/>
    </row>
    <row r="884" spans="14:23" x14ac:dyDescent="0.25">
      <c r="N884" s="70"/>
      <c r="O884" s="70"/>
      <c r="P884" s="70"/>
      <c r="Q884" s="70"/>
      <c r="R884" s="70"/>
      <c r="S884" s="70"/>
      <c r="T884" s="70"/>
      <c r="U884" s="70"/>
      <c r="V884" s="70"/>
      <c r="W884" s="70"/>
    </row>
    <row r="885" spans="14:23" x14ac:dyDescent="0.25">
      <c r="N885" s="70"/>
      <c r="O885" s="70"/>
      <c r="P885" s="70"/>
      <c r="Q885" s="70"/>
      <c r="R885" s="70"/>
      <c r="S885" s="70"/>
      <c r="T885" s="70"/>
      <c r="U885" s="70"/>
      <c r="V885" s="70"/>
      <c r="W885" s="70"/>
    </row>
    <row r="886" spans="14:23" x14ac:dyDescent="0.25">
      <c r="N886" s="70"/>
      <c r="O886" s="70"/>
      <c r="P886" s="70"/>
      <c r="Q886" s="70"/>
      <c r="R886" s="70"/>
      <c r="S886" s="70"/>
      <c r="T886" s="70"/>
      <c r="U886" s="70"/>
      <c r="V886" s="70"/>
      <c r="W886" s="70"/>
    </row>
    <row r="887" spans="14:23" x14ac:dyDescent="0.25">
      <c r="N887" s="70"/>
      <c r="O887" s="70"/>
      <c r="P887" s="70"/>
      <c r="Q887" s="70"/>
      <c r="R887" s="70"/>
      <c r="S887" s="70"/>
      <c r="T887" s="70"/>
      <c r="U887" s="70"/>
      <c r="V887" s="70"/>
      <c r="W887" s="70"/>
    </row>
    <row r="888" spans="14:23" x14ac:dyDescent="0.25">
      <c r="N888" s="70"/>
      <c r="O888" s="70"/>
      <c r="P888" s="70"/>
      <c r="Q888" s="70"/>
      <c r="R888" s="70"/>
      <c r="S888" s="70"/>
      <c r="T888" s="70"/>
      <c r="U888" s="70"/>
      <c r="V888" s="70"/>
      <c r="W888" s="70"/>
    </row>
    <row r="889" spans="14:23" x14ac:dyDescent="0.25">
      <c r="N889" s="70"/>
      <c r="O889" s="70"/>
      <c r="P889" s="70"/>
      <c r="Q889" s="70"/>
      <c r="R889" s="70"/>
      <c r="S889" s="70"/>
      <c r="T889" s="70"/>
      <c r="U889" s="70"/>
      <c r="V889" s="70"/>
      <c r="W889" s="70"/>
    </row>
    <row r="890" spans="14:23" x14ac:dyDescent="0.25">
      <c r="N890" s="70"/>
      <c r="O890" s="70"/>
      <c r="P890" s="70"/>
      <c r="Q890" s="70"/>
      <c r="R890" s="70"/>
      <c r="S890" s="70"/>
      <c r="T890" s="70"/>
      <c r="U890" s="70"/>
      <c r="V890" s="70"/>
      <c r="W890" s="70"/>
    </row>
    <row r="891" spans="14:23" x14ac:dyDescent="0.25">
      <c r="N891" s="70"/>
      <c r="O891" s="70"/>
      <c r="P891" s="70"/>
      <c r="Q891" s="70"/>
      <c r="R891" s="70"/>
      <c r="S891" s="70"/>
      <c r="T891" s="70"/>
      <c r="U891" s="70"/>
      <c r="V891" s="70"/>
      <c r="W891" s="70"/>
    </row>
    <row r="892" spans="14:23" x14ac:dyDescent="0.25">
      <c r="N892" s="70"/>
      <c r="O892" s="70"/>
      <c r="P892" s="70"/>
      <c r="Q892" s="70"/>
      <c r="R892" s="70"/>
      <c r="S892" s="70"/>
      <c r="T892" s="70"/>
      <c r="U892" s="70"/>
      <c r="V892" s="70"/>
      <c r="W892" s="70"/>
    </row>
    <row r="893" spans="14:23" x14ac:dyDescent="0.25">
      <c r="N893" s="70"/>
      <c r="O893" s="70"/>
      <c r="P893" s="70"/>
      <c r="Q893" s="70"/>
      <c r="R893" s="70"/>
      <c r="S893" s="70"/>
      <c r="T893" s="70"/>
      <c r="U893" s="70"/>
      <c r="V893" s="70"/>
      <c r="W893" s="70"/>
    </row>
    <row r="894" spans="14:23" x14ac:dyDescent="0.25">
      <c r="N894" s="70"/>
      <c r="O894" s="70"/>
      <c r="P894" s="70"/>
      <c r="Q894" s="70"/>
      <c r="R894" s="70"/>
      <c r="S894" s="70"/>
      <c r="T894" s="70"/>
      <c r="U894" s="70"/>
      <c r="V894" s="70"/>
      <c r="W894" s="70"/>
    </row>
    <row r="895" spans="14:23" x14ac:dyDescent="0.25">
      <c r="N895" s="70"/>
      <c r="O895" s="70"/>
      <c r="P895" s="70"/>
      <c r="Q895" s="70"/>
      <c r="R895" s="70"/>
      <c r="S895" s="70"/>
      <c r="T895" s="70"/>
      <c r="U895" s="70"/>
      <c r="V895" s="70"/>
      <c r="W895" s="70"/>
    </row>
    <row r="896" spans="14:23" x14ac:dyDescent="0.25">
      <c r="N896" s="70"/>
      <c r="O896" s="70"/>
      <c r="P896" s="70"/>
      <c r="Q896" s="70"/>
      <c r="R896" s="70"/>
      <c r="S896" s="70"/>
      <c r="T896" s="70"/>
      <c r="U896" s="70"/>
      <c r="V896" s="70"/>
      <c r="W896" s="70"/>
    </row>
    <row r="897" spans="14:23" x14ac:dyDescent="0.25">
      <c r="N897" s="70"/>
      <c r="O897" s="70"/>
      <c r="P897" s="70"/>
      <c r="Q897" s="70"/>
      <c r="R897" s="70"/>
      <c r="S897" s="70"/>
      <c r="T897" s="70"/>
      <c r="U897" s="70"/>
      <c r="V897" s="70"/>
      <c r="W897" s="70"/>
    </row>
    <row r="898" spans="14:23" x14ac:dyDescent="0.25">
      <c r="N898" s="70"/>
      <c r="O898" s="70"/>
      <c r="P898" s="70"/>
      <c r="Q898" s="70"/>
      <c r="R898" s="70"/>
      <c r="S898" s="70"/>
      <c r="T898" s="70"/>
      <c r="U898" s="70"/>
      <c r="V898" s="70"/>
      <c r="W898" s="70"/>
    </row>
    <row r="899" spans="14:23" x14ac:dyDescent="0.25">
      <c r="N899" s="70"/>
      <c r="O899" s="70"/>
      <c r="P899" s="70"/>
      <c r="Q899" s="70"/>
      <c r="R899" s="70"/>
      <c r="S899" s="70"/>
      <c r="T899" s="70"/>
      <c r="U899" s="70"/>
      <c r="V899" s="70"/>
      <c r="W899" s="70"/>
    </row>
    <row r="900" spans="14:23" x14ac:dyDescent="0.25">
      <c r="N900" s="70"/>
      <c r="O900" s="70"/>
      <c r="P900" s="70"/>
      <c r="Q900" s="70"/>
      <c r="R900" s="70"/>
      <c r="S900" s="70"/>
      <c r="T900" s="70"/>
      <c r="U900" s="70"/>
      <c r="V900" s="70"/>
      <c r="W900" s="70"/>
    </row>
    <row r="901" spans="14:23" x14ac:dyDescent="0.25">
      <c r="N901" s="70"/>
      <c r="O901" s="70"/>
      <c r="P901" s="70"/>
      <c r="Q901" s="70"/>
      <c r="R901" s="70"/>
      <c r="S901" s="70"/>
      <c r="T901" s="70"/>
      <c r="U901" s="70"/>
      <c r="V901" s="70"/>
      <c r="W901" s="70"/>
    </row>
    <row r="902" spans="14:23" x14ac:dyDescent="0.25">
      <c r="N902" s="70"/>
      <c r="O902" s="70"/>
      <c r="P902" s="70"/>
      <c r="Q902" s="70"/>
      <c r="R902" s="70"/>
      <c r="S902" s="70"/>
      <c r="T902" s="70"/>
      <c r="U902" s="70"/>
      <c r="V902" s="70"/>
      <c r="W902" s="70"/>
    </row>
    <row r="903" spans="14:23" x14ac:dyDescent="0.25">
      <c r="N903" s="70"/>
      <c r="O903" s="70"/>
      <c r="P903" s="70"/>
      <c r="Q903" s="70"/>
      <c r="R903" s="70"/>
      <c r="S903" s="70"/>
      <c r="T903" s="70"/>
      <c r="U903" s="70"/>
      <c r="V903" s="70"/>
      <c r="W903" s="70"/>
    </row>
    <row r="904" spans="14:23" x14ac:dyDescent="0.25">
      <c r="N904" s="70"/>
      <c r="O904" s="70"/>
      <c r="P904" s="70"/>
      <c r="Q904" s="70"/>
      <c r="R904" s="70"/>
      <c r="S904" s="70"/>
      <c r="T904" s="70"/>
      <c r="U904" s="70"/>
      <c r="V904" s="70"/>
      <c r="W904" s="70"/>
    </row>
    <row r="905" spans="14:23" x14ac:dyDescent="0.25">
      <c r="N905" s="70"/>
      <c r="O905" s="70"/>
      <c r="P905" s="70"/>
      <c r="Q905" s="70"/>
      <c r="R905" s="70"/>
      <c r="S905" s="70"/>
      <c r="T905" s="70"/>
      <c r="U905" s="70"/>
      <c r="V905" s="70"/>
      <c r="W905" s="70"/>
    </row>
    <row r="906" spans="14:23" x14ac:dyDescent="0.25">
      <c r="N906" s="70"/>
      <c r="O906" s="70"/>
      <c r="P906" s="70"/>
      <c r="Q906" s="70"/>
      <c r="R906" s="70"/>
      <c r="S906" s="70"/>
      <c r="T906" s="70"/>
      <c r="U906" s="70"/>
      <c r="V906" s="70"/>
      <c r="W906" s="70"/>
    </row>
    <row r="907" spans="14:23" x14ac:dyDescent="0.25">
      <c r="N907" s="70"/>
      <c r="O907" s="70"/>
      <c r="P907" s="70"/>
      <c r="Q907" s="70"/>
      <c r="R907" s="70"/>
      <c r="S907" s="70"/>
      <c r="T907" s="70"/>
      <c r="U907" s="70"/>
      <c r="V907" s="70"/>
      <c r="W907" s="70"/>
    </row>
    <row r="908" spans="14:23" x14ac:dyDescent="0.25">
      <c r="N908" s="70"/>
      <c r="O908" s="70"/>
      <c r="P908" s="70"/>
      <c r="Q908" s="70"/>
      <c r="R908" s="70"/>
      <c r="S908" s="70"/>
      <c r="T908" s="70"/>
      <c r="U908" s="70"/>
      <c r="V908" s="70"/>
      <c r="W908" s="70"/>
    </row>
    <row r="909" spans="14:23" x14ac:dyDescent="0.25">
      <c r="N909" s="70"/>
      <c r="O909" s="70"/>
      <c r="P909" s="70"/>
      <c r="Q909" s="70"/>
      <c r="R909" s="70"/>
      <c r="S909" s="70"/>
      <c r="T909" s="70"/>
      <c r="U909" s="70"/>
      <c r="V909" s="70"/>
      <c r="W909" s="70"/>
    </row>
    <row r="910" spans="14:23" x14ac:dyDescent="0.25">
      <c r="N910" s="70"/>
      <c r="O910" s="70"/>
      <c r="P910" s="70"/>
      <c r="Q910" s="70"/>
      <c r="R910" s="70"/>
      <c r="S910" s="70"/>
      <c r="T910" s="70"/>
      <c r="U910" s="70"/>
      <c r="V910" s="70"/>
      <c r="W910" s="70"/>
    </row>
    <row r="911" spans="14:23" x14ac:dyDescent="0.25">
      <c r="N911" s="70"/>
      <c r="O911" s="70"/>
      <c r="P911" s="70"/>
      <c r="Q911" s="70"/>
      <c r="R911" s="70"/>
      <c r="S911" s="70"/>
      <c r="T911" s="70"/>
      <c r="U911" s="70"/>
      <c r="V911" s="70"/>
      <c r="W911" s="70"/>
    </row>
    <row r="912" spans="14:23" x14ac:dyDescent="0.25">
      <c r="N912" s="70"/>
      <c r="O912" s="70"/>
      <c r="P912" s="70"/>
      <c r="Q912" s="70"/>
      <c r="R912" s="70"/>
      <c r="S912" s="70"/>
      <c r="T912" s="70"/>
      <c r="U912" s="70"/>
      <c r="V912" s="70"/>
      <c r="W912" s="70"/>
    </row>
    <row r="913" spans="14:23" x14ac:dyDescent="0.25">
      <c r="N913" s="70"/>
      <c r="O913" s="70"/>
      <c r="P913" s="70"/>
      <c r="Q913" s="70"/>
      <c r="R913" s="70"/>
      <c r="S913" s="70"/>
      <c r="T913" s="70"/>
      <c r="U913" s="70"/>
      <c r="V913" s="70"/>
      <c r="W913" s="70"/>
    </row>
    <row r="914" spans="14:23" x14ac:dyDescent="0.25">
      <c r="N914" s="70"/>
      <c r="O914" s="70"/>
      <c r="P914" s="70"/>
      <c r="Q914" s="70"/>
      <c r="R914" s="70"/>
      <c r="S914" s="70"/>
      <c r="T914" s="70"/>
      <c r="U914" s="70"/>
      <c r="V914" s="70"/>
      <c r="W914" s="70"/>
    </row>
    <row r="915" spans="14:23" x14ac:dyDescent="0.25">
      <c r="N915" s="70"/>
      <c r="O915" s="70"/>
      <c r="P915" s="70"/>
      <c r="Q915" s="70"/>
      <c r="R915" s="70"/>
      <c r="S915" s="70"/>
      <c r="T915" s="70"/>
      <c r="U915" s="70"/>
      <c r="V915" s="70"/>
      <c r="W915" s="70"/>
    </row>
    <row r="916" spans="14:23" x14ac:dyDescent="0.25">
      <c r="N916" s="70"/>
      <c r="O916" s="70"/>
      <c r="P916" s="70"/>
      <c r="Q916" s="70"/>
      <c r="R916" s="70"/>
      <c r="S916" s="70"/>
      <c r="T916" s="70"/>
      <c r="U916" s="70"/>
      <c r="V916" s="70"/>
      <c r="W916" s="70"/>
    </row>
    <row r="917" spans="14:23" x14ac:dyDescent="0.25">
      <c r="N917" s="70"/>
      <c r="O917" s="70"/>
      <c r="P917" s="70"/>
      <c r="Q917" s="70"/>
      <c r="R917" s="70"/>
      <c r="S917" s="70"/>
      <c r="T917" s="70"/>
      <c r="U917" s="70"/>
      <c r="V917" s="70"/>
      <c r="W917" s="70"/>
    </row>
    <row r="918" spans="14:23" x14ac:dyDescent="0.25">
      <c r="N918" s="70"/>
      <c r="O918" s="70"/>
      <c r="P918" s="70"/>
      <c r="Q918" s="70"/>
      <c r="R918" s="70"/>
      <c r="S918" s="70"/>
      <c r="T918" s="70"/>
      <c r="U918" s="70"/>
      <c r="V918" s="70"/>
      <c r="W918" s="70"/>
    </row>
    <row r="919" spans="14:23" x14ac:dyDescent="0.25">
      <c r="N919" s="70"/>
      <c r="O919" s="70"/>
      <c r="P919" s="70"/>
      <c r="Q919" s="70"/>
      <c r="R919" s="70"/>
      <c r="S919" s="70"/>
      <c r="T919" s="70"/>
      <c r="U919" s="70"/>
      <c r="V919" s="70"/>
      <c r="W919" s="70"/>
    </row>
    <row r="920" spans="14:23" x14ac:dyDescent="0.25">
      <c r="N920" s="70"/>
      <c r="O920" s="70"/>
      <c r="P920" s="70"/>
      <c r="Q920" s="70"/>
      <c r="R920" s="70"/>
      <c r="S920" s="70"/>
      <c r="T920" s="70"/>
      <c r="U920" s="70"/>
      <c r="V920" s="70"/>
      <c r="W920" s="70"/>
    </row>
    <row r="921" spans="14:23" x14ac:dyDescent="0.25">
      <c r="N921" s="70"/>
      <c r="O921" s="70"/>
      <c r="P921" s="70"/>
      <c r="Q921" s="70"/>
      <c r="R921" s="70"/>
      <c r="S921" s="70"/>
      <c r="T921" s="70"/>
      <c r="U921" s="70"/>
      <c r="V921" s="70"/>
      <c r="W921" s="70"/>
    </row>
    <row r="922" spans="14:23" x14ac:dyDescent="0.25">
      <c r="N922" s="70"/>
      <c r="O922" s="70"/>
      <c r="P922" s="70"/>
      <c r="Q922" s="70"/>
      <c r="R922" s="70"/>
      <c r="S922" s="70"/>
      <c r="T922" s="70"/>
      <c r="U922" s="70"/>
      <c r="V922" s="70"/>
      <c r="W922" s="70"/>
    </row>
    <row r="923" spans="14:23" x14ac:dyDescent="0.25">
      <c r="N923" s="70"/>
      <c r="O923" s="70"/>
      <c r="P923" s="70"/>
      <c r="Q923" s="70"/>
      <c r="R923" s="70"/>
      <c r="S923" s="70"/>
      <c r="T923" s="70"/>
      <c r="U923" s="70"/>
      <c r="V923" s="70"/>
      <c r="W923" s="70"/>
    </row>
    <row r="924" spans="14:23" x14ac:dyDescent="0.25">
      <c r="N924" s="70"/>
      <c r="O924" s="70"/>
      <c r="P924" s="70"/>
      <c r="Q924" s="70"/>
      <c r="R924" s="70"/>
      <c r="S924" s="70"/>
      <c r="T924" s="70"/>
      <c r="U924" s="70"/>
      <c r="V924" s="70"/>
      <c r="W924" s="70"/>
    </row>
    <row r="925" spans="14:23" x14ac:dyDescent="0.25">
      <c r="N925" s="70"/>
      <c r="O925" s="70"/>
      <c r="P925" s="70"/>
      <c r="Q925" s="70"/>
      <c r="R925" s="70"/>
      <c r="S925" s="70"/>
      <c r="T925" s="70"/>
      <c r="U925" s="70"/>
      <c r="V925" s="70"/>
      <c r="W925" s="70"/>
    </row>
    <row r="926" spans="14:23" x14ac:dyDescent="0.25">
      <c r="N926" s="70"/>
      <c r="O926" s="70"/>
      <c r="P926" s="70"/>
      <c r="Q926" s="70"/>
      <c r="R926" s="70"/>
      <c r="S926" s="70"/>
      <c r="T926" s="70"/>
      <c r="U926" s="70"/>
      <c r="V926" s="70"/>
      <c r="W926" s="70"/>
    </row>
    <row r="927" spans="14:23" x14ac:dyDescent="0.25">
      <c r="N927" s="70"/>
      <c r="O927" s="70"/>
      <c r="P927" s="70"/>
      <c r="Q927" s="70"/>
      <c r="R927" s="70"/>
      <c r="S927" s="70"/>
      <c r="T927" s="70"/>
      <c r="U927" s="70"/>
      <c r="V927" s="70"/>
      <c r="W927" s="70"/>
    </row>
    <row r="928" spans="14:23" x14ac:dyDescent="0.25">
      <c r="N928" s="70"/>
      <c r="O928" s="70"/>
      <c r="P928" s="70"/>
      <c r="Q928" s="70"/>
      <c r="R928" s="70"/>
      <c r="S928" s="70"/>
      <c r="T928" s="70"/>
      <c r="U928" s="70"/>
      <c r="V928" s="70"/>
      <c r="W928" s="70"/>
    </row>
    <row r="929" spans="14:23" x14ac:dyDescent="0.25">
      <c r="N929" s="70"/>
      <c r="O929" s="70"/>
      <c r="P929" s="70"/>
      <c r="Q929" s="70"/>
      <c r="R929" s="70"/>
      <c r="S929" s="70"/>
      <c r="T929" s="70"/>
      <c r="U929" s="70"/>
      <c r="V929" s="70"/>
      <c r="W929" s="70"/>
    </row>
    <row r="930" spans="14:23" x14ac:dyDescent="0.25">
      <c r="N930" s="70"/>
      <c r="O930" s="70"/>
      <c r="P930" s="70"/>
      <c r="Q930" s="70"/>
      <c r="R930" s="70"/>
      <c r="S930" s="70"/>
      <c r="T930" s="70"/>
      <c r="U930" s="70"/>
      <c r="V930" s="70"/>
      <c r="W930" s="70"/>
    </row>
    <row r="931" spans="14:23" x14ac:dyDescent="0.25">
      <c r="N931" s="70"/>
      <c r="O931" s="70"/>
      <c r="P931" s="70"/>
      <c r="Q931" s="70"/>
      <c r="R931" s="70"/>
      <c r="S931" s="70"/>
      <c r="T931" s="70"/>
      <c r="U931" s="70"/>
      <c r="V931" s="70"/>
      <c r="W931" s="70"/>
    </row>
    <row r="932" spans="14:23" x14ac:dyDescent="0.25">
      <c r="N932" s="70"/>
      <c r="O932" s="70"/>
      <c r="P932" s="70"/>
      <c r="Q932" s="70"/>
      <c r="R932" s="70"/>
      <c r="S932" s="70"/>
      <c r="T932" s="70"/>
      <c r="U932" s="70"/>
      <c r="V932" s="70"/>
      <c r="W932" s="70"/>
    </row>
    <row r="933" spans="14:23" x14ac:dyDescent="0.25">
      <c r="N933" s="70"/>
      <c r="O933" s="70"/>
      <c r="P933" s="70"/>
      <c r="Q933" s="70"/>
      <c r="R933" s="70"/>
      <c r="S933" s="70"/>
      <c r="T933" s="70"/>
      <c r="U933" s="70"/>
      <c r="V933" s="70"/>
      <c r="W933" s="70"/>
    </row>
    <row r="934" spans="14:23" x14ac:dyDescent="0.25">
      <c r="N934" s="70"/>
      <c r="O934" s="70"/>
      <c r="P934" s="70"/>
      <c r="Q934" s="70"/>
      <c r="R934" s="70"/>
      <c r="S934" s="70"/>
      <c r="T934" s="70"/>
      <c r="U934" s="70"/>
      <c r="V934" s="70"/>
      <c r="W934" s="70"/>
    </row>
    <row r="935" spans="14:23" x14ac:dyDescent="0.25">
      <c r="N935" s="70"/>
      <c r="O935" s="70"/>
      <c r="P935" s="70"/>
      <c r="Q935" s="70"/>
      <c r="R935" s="70"/>
      <c r="S935" s="70"/>
      <c r="T935" s="70"/>
      <c r="U935" s="70"/>
      <c r="V935" s="70"/>
      <c r="W935" s="70"/>
    </row>
    <row r="936" spans="14:23" x14ac:dyDescent="0.25">
      <c r="N936" s="70"/>
      <c r="O936" s="70"/>
      <c r="P936" s="70"/>
      <c r="Q936" s="70"/>
      <c r="R936" s="70"/>
      <c r="S936" s="70"/>
      <c r="T936" s="70"/>
      <c r="U936" s="70"/>
      <c r="V936" s="70"/>
      <c r="W936" s="70"/>
    </row>
    <row r="937" spans="14:23" x14ac:dyDescent="0.25">
      <c r="N937" s="70"/>
      <c r="O937" s="70"/>
      <c r="P937" s="70"/>
      <c r="Q937" s="70"/>
      <c r="R937" s="70"/>
      <c r="S937" s="70"/>
      <c r="T937" s="70"/>
      <c r="U937" s="70"/>
      <c r="V937" s="70"/>
      <c r="W937" s="70"/>
    </row>
    <row r="938" spans="14:23" x14ac:dyDescent="0.25">
      <c r="N938" s="70"/>
      <c r="O938" s="70"/>
      <c r="P938" s="70"/>
      <c r="Q938" s="70"/>
      <c r="R938" s="70"/>
      <c r="S938" s="70"/>
      <c r="T938" s="70"/>
      <c r="U938" s="70"/>
      <c r="V938" s="70"/>
      <c r="W938" s="70"/>
    </row>
    <row r="939" spans="14:23" x14ac:dyDescent="0.25">
      <c r="N939" s="70"/>
      <c r="O939" s="70"/>
      <c r="P939" s="70"/>
      <c r="Q939" s="70"/>
      <c r="R939" s="70"/>
      <c r="S939" s="70"/>
      <c r="T939" s="70"/>
      <c r="U939" s="70"/>
      <c r="V939" s="70"/>
      <c r="W939" s="70"/>
    </row>
    <row r="940" spans="14:23" x14ac:dyDescent="0.25">
      <c r="N940" s="70"/>
      <c r="O940" s="70"/>
      <c r="P940" s="70"/>
      <c r="Q940" s="70"/>
      <c r="R940" s="70"/>
      <c r="S940" s="70"/>
      <c r="T940" s="70"/>
      <c r="U940" s="70"/>
      <c r="V940" s="70"/>
      <c r="W940" s="70"/>
    </row>
    <row r="941" spans="14:23" x14ac:dyDescent="0.25">
      <c r="N941" s="70"/>
      <c r="O941" s="70"/>
      <c r="P941" s="70"/>
      <c r="Q941" s="70"/>
      <c r="R941" s="70"/>
      <c r="S941" s="70"/>
      <c r="T941" s="70"/>
      <c r="U941" s="70"/>
      <c r="V941" s="70"/>
      <c r="W941" s="70"/>
    </row>
    <row r="942" spans="14:23" x14ac:dyDescent="0.25">
      <c r="N942" s="70"/>
      <c r="O942" s="70"/>
      <c r="P942" s="70"/>
      <c r="Q942" s="70"/>
      <c r="R942" s="70"/>
      <c r="S942" s="70"/>
      <c r="T942" s="70"/>
      <c r="U942" s="70"/>
      <c r="V942" s="70"/>
      <c r="W942" s="70"/>
    </row>
    <row r="943" spans="14:23" x14ac:dyDescent="0.25">
      <c r="N943" s="70"/>
      <c r="O943" s="70"/>
      <c r="P943" s="70"/>
      <c r="Q943" s="70"/>
      <c r="R943" s="70"/>
      <c r="S943" s="70"/>
      <c r="T943" s="70"/>
      <c r="U943" s="70"/>
      <c r="V943" s="70"/>
      <c r="W943" s="70"/>
    </row>
    <row r="944" spans="14:23" x14ac:dyDescent="0.25">
      <c r="N944" s="70"/>
      <c r="O944" s="70"/>
      <c r="P944" s="70"/>
      <c r="Q944" s="70"/>
      <c r="R944" s="70"/>
      <c r="S944" s="70"/>
      <c r="T944" s="70"/>
      <c r="U944" s="70"/>
      <c r="V944" s="70"/>
      <c r="W944" s="70"/>
    </row>
    <row r="945" spans="14:23" x14ac:dyDescent="0.25">
      <c r="N945" s="70"/>
      <c r="O945" s="70"/>
      <c r="P945" s="70"/>
      <c r="Q945" s="70"/>
      <c r="R945" s="70"/>
      <c r="S945" s="70"/>
      <c r="T945" s="70"/>
      <c r="U945" s="70"/>
      <c r="V945" s="70"/>
      <c r="W945" s="70"/>
    </row>
    <row r="946" spans="14:23" x14ac:dyDescent="0.25">
      <c r="N946" s="70"/>
      <c r="O946" s="70"/>
      <c r="P946" s="70"/>
      <c r="Q946" s="70"/>
      <c r="R946" s="70"/>
      <c r="S946" s="70"/>
      <c r="T946" s="70"/>
      <c r="U946" s="70"/>
      <c r="V946" s="70"/>
      <c r="W946" s="70"/>
    </row>
    <row r="947" spans="14:23" x14ac:dyDescent="0.25">
      <c r="N947" s="70"/>
      <c r="O947" s="70"/>
      <c r="P947" s="70"/>
      <c r="Q947" s="70"/>
      <c r="R947" s="70"/>
      <c r="S947" s="70"/>
      <c r="T947" s="70"/>
      <c r="U947" s="70"/>
      <c r="V947" s="70"/>
      <c r="W947" s="70"/>
    </row>
    <row r="948" spans="14:23" x14ac:dyDescent="0.25">
      <c r="N948" s="70"/>
      <c r="O948" s="70"/>
      <c r="P948" s="70"/>
      <c r="Q948" s="70"/>
      <c r="R948" s="70"/>
      <c r="S948" s="70"/>
      <c r="T948" s="70"/>
      <c r="U948" s="70"/>
      <c r="V948" s="70"/>
      <c r="W948" s="70"/>
    </row>
    <row r="949" spans="14:23" x14ac:dyDescent="0.25">
      <c r="N949" s="70"/>
      <c r="O949" s="70"/>
      <c r="P949" s="70"/>
      <c r="Q949" s="70"/>
      <c r="R949" s="70"/>
      <c r="S949" s="70"/>
      <c r="T949" s="70"/>
      <c r="U949" s="70"/>
      <c r="V949" s="70"/>
      <c r="W949" s="70"/>
    </row>
    <row r="950" spans="14:23" x14ac:dyDescent="0.25">
      <c r="N950" s="70"/>
      <c r="O950" s="70"/>
      <c r="P950" s="70"/>
      <c r="Q950" s="70"/>
      <c r="R950" s="70"/>
      <c r="S950" s="70"/>
      <c r="T950" s="70"/>
      <c r="U950" s="70"/>
      <c r="V950" s="70"/>
      <c r="W950" s="70"/>
    </row>
    <row r="951" spans="14:23" x14ac:dyDescent="0.25">
      <c r="N951" s="70"/>
      <c r="O951" s="70"/>
      <c r="P951" s="70"/>
      <c r="Q951" s="70"/>
      <c r="R951" s="70"/>
      <c r="S951" s="70"/>
      <c r="T951" s="70"/>
      <c r="U951" s="70"/>
      <c r="V951" s="70"/>
      <c r="W951" s="70"/>
    </row>
    <row r="952" spans="14:23" x14ac:dyDescent="0.25">
      <c r="N952" s="70"/>
      <c r="O952" s="70"/>
      <c r="P952" s="70"/>
      <c r="Q952" s="70"/>
      <c r="R952" s="70"/>
      <c r="S952" s="70"/>
      <c r="T952" s="70"/>
      <c r="U952" s="70"/>
      <c r="V952" s="70"/>
      <c r="W952" s="70"/>
    </row>
    <row r="953" spans="14:23" x14ac:dyDescent="0.25">
      <c r="N953" s="70"/>
      <c r="O953" s="70"/>
      <c r="P953" s="70"/>
      <c r="Q953" s="70"/>
      <c r="R953" s="70"/>
      <c r="S953" s="70"/>
      <c r="T953" s="70"/>
      <c r="U953" s="70"/>
      <c r="V953" s="70"/>
      <c r="W953" s="70"/>
    </row>
    <row r="954" spans="14:23" x14ac:dyDescent="0.25">
      <c r="N954" s="70"/>
      <c r="O954" s="70"/>
      <c r="P954" s="70"/>
      <c r="Q954" s="70"/>
      <c r="R954" s="70"/>
      <c r="S954" s="70"/>
      <c r="T954" s="70"/>
      <c r="U954" s="70"/>
      <c r="V954" s="70"/>
      <c r="W954" s="70"/>
    </row>
    <row r="955" spans="14:23" x14ac:dyDescent="0.25">
      <c r="N955" s="70"/>
      <c r="O955" s="70"/>
      <c r="P955" s="70"/>
      <c r="Q955" s="70"/>
      <c r="R955" s="70"/>
      <c r="S955" s="70"/>
      <c r="T955" s="70"/>
      <c r="U955" s="70"/>
      <c r="V955" s="70"/>
      <c r="W955" s="70"/>
    </row>
    <row r="956" spans="14:23" x14ac:dyDescent="0.25">
      <c r="N956" s="70"/>
      <c r="O956" s="70"/>
      <c r="P956" s="70"/>
      <c r="Q956" s="70"/>
      <c r="R956" s="70"/>
      <c r="S956" s="70"/>
      <c r="T956" s="70"/>
      <c r="U956" s="70"/>
      <c r="V956" s="70"/>
      <c r="W956" s="70"/>
    </row>
    <row r="957" spans="14:23" x14ac:dyDescent="0.25">
      <c r="N957" s="70"/>
      <c r="O957" s="70"/>
      <c r="P957" s="70"/>
      <c r="Q957" s="70"/>
      <c r="R957" s="70"/>
      <c r="S957" s="70"/>
      <c r="T957" s="70"/>
      <c r="U957" s="70"/>
      <c r="V957" s="70"/>
      <c r="W957" s="70"/>
    </row>
    <row r="958" spans="14:23" x14ac:dyDescent="0.25">
      <c r="N958" s="70"/>
      <c r="O958" s="70"/>
      <c r="P958" s="70"/>
      <c r="Q958" s="70"/>
      <c r="R958" s="70"/>
      <c r="S958" s="70"/>
      <c r="T958" s="70"/>
      <c r="U958" s="70"/>
      <c r="V958" s="70"/>
      <c r="W958" s="70"/>
    </row>
    <row r="959" spans="14:23" x14ac:dyDescent="0.25">
      <c r="N959" s="70"/>
      <c r="O959" s="70"/>
      <c r="P959" s="70"/>
      <c r="Q959" s="70"/>
      <c r="R959" s="70"/>
      <c r="S959" s="70"/>
      <c r="T959" s="70"/>
      <c r="U959" s="70"/>
      <c r="V959" s="70"/>
      <c r="W959" s="70"/>
    </row>
    <row r="960" spans="14:23" x14ac:dyDescent="0.25">
      <c r="N960" s="70"/>
      <c r="O960" s="70"/>
      <c r="P960" s="70"/>
      <c r="Q960" s="70"/>
      <c r="R960" s="70"/>
      <c r="S960" s="70"/>
      <c r="T960" s="70"/>
      <c r="U960" s="70"/>
      <c r="V960" s="70"/>
      <c r="W960" s="70"/>
    </row>
    <row r="961" spans="14:23" x14ac:dyDescent="0.25">
      <c r="N961" s="70"/>
      <c r="O961" s="70"/>
      <c r="P961" s="70"/>
      <c r="Q961" s="70"/>
      <c r="R961" s="70"/>
      <c r="S961" s="70"/>
      <c r="T961" s="70"/>
      <c r="U961" s="70"/>
      <c r="V961" s="70"/>
      <c r="W961" s="70"/>
    </row>
    <row r="962" spans="14:23" x14ac:dyDescent="0.25">
      <c r="N962" s="70"/>
      <c r="O962" s="70"/>
      <c r="P962" s="70"/>
      <c r="Q962" s="70"/>
      <c r="R962" s="70"/>
      <c r="S962" s="70"/>
      <c r="T962" s="70"/>
      <c r="U962" s="70"/>
      <c r="V962" s="70"/>
      <c r="W962" s="70"/>
    </row>
    <row r="963" spans="14:23" x14ac:dyDescent="0.25">
      <c r="N963" s="70"/>
      <c r="O963" s="70"/>
      <c r="P963" s="70"/>
      <c r="Q963" s="70"/>
      <c r="R963" s="70"/>
      <c r="S963" s="70"/>
      <c r="T963" s="70"/>
      <c r="U963" s="70"/>
      <c r="V963" s="70"/>
      <c r="W963" s="70"/>
    </row>
    <row r="964" spans="14:23" x14ac:dyDescent="0.25">
      <c r="N964" s="70"/>
      <c r="O964" s="70"/>
      <c r="P964" s="70"/>
      <c r="Q964" s="70"/>
      <c r="R964" s="70"/>
      <c r="S964" s="70"/>
      <c r="T964" s="70"/>
      <c r="U964" s="70"/>
      <c r="V964" s="70"/>
      <c r="W964" s="70"/>
    </row>
    <row r="965" spans="14:23" x14ac:dyDescent="0.25">
      <c r="N965" s="70"/>
      <c r="O965" s="70"/>
      <c r="P965" s="70"/>
      <c r="Q965" s="70"/>
      <c r="R965" s="70"/>
      <c r="S965" s="70"/>
      <c r="T965" s="70"/>
      <c r="U965" s="70"/>
      <c r="V965" s="70"/>
      <c r="W965" s="70"/>
    </row>
    <row r="966" spans="14:23" x14ac:dyDescent="0.25">
      <c r="N966" s="70"/>
      <c r="O966" s="70"/>
      <c r="P966" s="70"/>
      <c r="Q966" s="70"/>
      <c r="R966" s="70"/>
      <c r="S966" s="70"/>
      <c r="T966" s="70"/>
      <c r="U966" s="70"/>
      <c r="V966" s="70"/>
      <c r="W966" s="70"/>
    </row>
    <row r="967" spans="14:23" x14ac:dyDescent="0.25">
      <c r="N967" s="70"/>
      <c r="O967" s="70"/>
      <c r="P967" s="70"/>
      <c r="Q967" s="70"/>
      <c r="R967" s="70"/>
      <c r="S967" s="70"/>
      <c r="T967" s="70"/>
      <c r="U967" s="70"/>
      <c r="V967" s="70"/>
      <c r="W967" s="70"/>
    </row>
    <row r="968" spans="14:23" x14ac:dyDescent="0.25">
      <c r="N968" s="70"/>
      <c r="O968" s="70"/>
      <c r="P968" s="70"/>
      <c r="Q968" s="70"/>
      <c r="R968" s="70"/>
      <c r="S968" s="70"/>
      <c r="T968" s="70"/>
      <c r="U968" s="70"/>
      <c r="V968" s="70"/>
      <c r="W968" s="70"/>
    </row>
    <row r="969" spans="14:23" x14ac:dyDescent="0.25">
      <c r="N969" s="70"/>
      <c r="O969" s="70"/>
      <c r="P969" s="70"/>
      <c r="Q969" s="70"/>
      <c r="R969" s="70"/>
      <c r="S969" s="70"/>
      <c r="T969" s="70"/>
      <c r="U969" s="70"/>
      <c r="V969" s="70"/>
      <c r="W969" s="70"/>
    </row>
    <row r="970" spans="14:23" x14ac:dyDescent="0.25">
      <c r="N970" s="70"/>
      <c r="O970" s="70"/>
      <c r="P970" s="70"/>
      <c r="Q970" s="70"/>
      <c r="R970" s="70"/>
      <c r="S970" s="70"/>
      <c r="T970" s="70"/>
      <c r="U970" s="70"/>
      <c r="V970" s="70"/>
      <c r="W970" s="70"/>
    </row>
    <row r="971" spans="14:23" x14ac:dyDescent="0.25">
      <c r="N971" s="70"/>
      <c r="O971" s="70"/>
      <c r="P971" s="70"/>
      <c r="Q971" s="70"/>
      <c r="R971" s="70"/>
      <c r="S971" s="70"/>
      <c r="T971" s="70"/>
      <c r="U971" s="70"/>
      <c r="V971" s="70"/>
      <c r="W971" s="70"/>
    </row>
    <row r="972" spans="14:23" x14ac:dyDescent="0.25">
      <c r="N972" s="70"/>
      <c r="O972" s="70"/>
      <c r="P972" s="70"/>
      <c r="Q972" s="70"/>
      <c r="R972" s="70"/>
      <c r="S972" s="70"/>
      <c r="T972" s="70"/>
      <c r="U972" s="70"/>
      <c r="V972" s="70"/>
      <c r="W972" s="70"/>
    </row>
    <row r="973" spans="14:23" x14ac:dyDescent="0.25">
      <c r="N973" s="70"/>
      <c r="O973" s="70"/>
      <c r="P973" s="70"/>
      <c r="Q973" s="70"/>
      <c r="R973" s="70"/>
      <c r="S973" s="70"/>
      <c r="T973" s="70"/>
      <c r="U973" s="70"/>
      <c r="V973" s="70"/>
      <c r="W973" s="70"/>
    </row>
    <row r="974" spans="14:23" x14ac:dyDescent="0.25">
      <c r="N974" s="70"/>
      <c r="O974" s="70"/>
      <c r="P974" s="70"/>
      <c r="Q974" s="70"/>
      <c r="R974" s="70"/>
      <c r="S974" s="70"/>
      <c r="T974" s="70"/>
      <c r="U974" s="70"/>
      <c r="V974" s="70"/>
      <c r="W974" s="70"/>
    </row>
    <row r="975" spans="14:23" x14ac:dyDescent="0.25">
      <c r="N975" s="70"/>
      <c r="O975" s="70"/>
      <c r="P975" s="70"/>
      <c r="Q975" s="70"/>
      <c r="R975" s="70"/>
      <c r="S975" s="70"/>
      <c r="T975" s="70"/>
      <c r="U975" s="70"/>
      <c r="V975" s="70"/>
      <c r="W975" s="70"/>
    </row>
    <row r="976" spans="14:23" x14ac:dyDescent="0.25">
      <c r="N976" s="70"/>
      <c r="O976" s="70"/>
      <c r="P976" s="70"/>
      <c r="Q976" s="70"/>
      <c r="R976" s="70"/>
      <c r="S976" s="70"/>
      <c r="T976" s="70"/>
      <c r="U976" s="70"/>
      <c r="V976" s="70"/>
      <c r="W976" s="70"/>
    </row>
    <row r="977" spans="14:23" x14ac:dyDescent="0.25">
      <c r="N977" s="70"/>
      <c r="O977" s="70"/>
      <c r="P977" s="70"/>
      <c r="Q977" s="70"/>
      <c r="R977" s="70"/>
      <c r="S977" s="70"/>
      <c r="T977" s="70"/>
      <c r="U977" s="70"/>
      <c r="V977" s="70"/>
      <c r="W977" s="70"/>
    </row>
    <row r="978" spans="14:23" x14ac:dyDescent="0.25">
      <c r="N978" s="70"/>
      <c r="O978" s="70"/>
      <c r="P978" s="70"/>
      <c r="Q978" s="70"/>
      <c r="R978" s="70"/>
      <c r="S978" s="70"/>
      <c r="T978" s="70"/>
      <c r="U978" s="70"/>
      <c r="V978" s="70"/>
      <c r="W978" s="70"/>
    </row>
    <row r="979" spans="14:23" x14ac:dyDescent="0.25">
      <c r="N979" s="70"/>
      <c r="O979" s="70"/>
      <c r="P979" s="70"/>
      <c r="Q979" s="70"/>
      <c r="R979" s="70"/>
      <c r="S979" s="70"/>
      <c r="T979" s="70"/>
      <c r="U979" s="70"/>
      <c r="V979" s="70"/>
      <c r="W979" s="70"/>
    </row>
    <row r="980" spans="14:23" x14ac:dyDescent="0.25">
      <c r="N980" s="70"/>
      <c r="O980" s="70"/>
      <c r="P980" s="70"/>
      <c r="Q980" s="70"/>
      <c r="R980" s="70"/>
      <c r="S980" s="70"/>
      <c r="T980" s="70"/>
      <c r="U980" s="70"/>
      <c r="V980" s="70"/>
      <c r="W980" s="70"/>
    </row>
    <row r="981" spans="14:23" x14ac:dyDescent="0.25">
      <c r="N981" s="70"/>
      <c r="O981" s="70"/>
      <c r="P981" s="70"/>
      <c r="Q981" s="70"/>
      <c r="R981" s="70"/>
      <c r="S981" s="70"/>
      <c r="T981" s="70"/>
      <c r="U981" s="70"/>
      <c r="V981" s="70"/>
      <c r="W981" s="70"/>
    </row>
    <row r="982" spans="14:23" x14ac:dyDescent="0.25">
      <c r="N982" s="70"/>
      <c r="O982" s="70"/>
      <c r="P982" s="70"/>
      <c r="Q982" s="70"/>
      <c r="R982" s="70"/>
      <c r="S982" s="70"/>
      <c r="T982" s="70"/>
      <c r="U982" s="70"/>
      <c r="V982" s="70"/>
      <c r="W982" s="70"/>
    </row>
    <row r="983" spans="14:23" x14ac:dyDescent="0.25">
      <c r="N983" s="70"/>
      <c r="O983" s="70"/>
      <c r="P983" s="70"/>
      <c r="Q983" s="70"/>
      <c r="R983" s="70"/>
      <c r="S983" s="70"/>
      <c r="T983" s="70"/>
      <c r="U983" s="70"/>
      <c r="V983" s="70"/>
      <c r="W983" s="70"/>
    </row>
    <row r="984" spans="14:23" x14ac:dyDescent="0.25">
      <c r="N984" s="70"/>
      <c r="O984" s="70"/>
      <c r="P984" s="70"/>
      <c r="Q984" s="70"/>
      <c r="R984" s="70"/>
      <c r="S984" s="70"/>
      <c r="T984" s="70"/>
      <c r="U984" s="70"/>
      <c r="V984" s="70"/>
      <c r="W984" s="70"/>
    </row>
    <row r="985" spans="14:23" x14ac:dyDescent="0.25">
      <c r="N985" s="70"/>
      <c r="O985" s="70"/>
      <c r="P985" s="70"/>
      <c r="Q985" s="70"/>
      <c r="R985" s="70"/>
      <c r="S985" s="70"/>
      <c r="T985" s="70"/>
      <c r="U985" s="70"/>
      <c r="V985" s="70"/>
      <c r="W985" s="70"/>
    </row>
    <row r="986" spans="14:23" x14ac:dyDescent="0.25">
      <c r="N986" s="70"/>
      <c r="O986" s="70"/>
      <c r="P986" s="70"/>
      <c r="Q986" s="70"/>
      <c r="R986" s="70"/>
      <c r="S986" s="70"/>
      <c r="T986" s="70"/>
      <c r="U986" s="70"/>
      <c r="V986" s="70"/>
      <c r="W986" s="70"/>
    </row>
    <row r="987" spans="14:23" x14ac:dyDescent="0.25">
      <c r="N987" s="70"/>
      <c r="O987" s="70"/>
      <c r="P987" s="70"/>
      <c r="Q987" s="70"/>
      <c r="R987" s="70"/>
      <c r="S987" s="70"/>
      <c r="T987" s="70"/>
      <c r="U987" s="70"/>
      <c r="V987" s="70"/>
      <c r="W987" s="70"/>
    </row>
    <row r="988" spans="14:23" x14ac:dyDescent="0.25">
      <c r="N988" s="70"/>
      <c r="O988" s="70"/>
      <c r="P988" s="70"/>
      <c r="Q988" s="70"/>
      <c r="R988" s="70"/>
      <c r="S988" s="70"/>
      <c r="T988" s="70"/>
      <c r="U988" s="70"/>
      <c r="V988" s="70"/>
      <c r="W988" s="70"/>
    </row>
    <row r="989" spans="14:23" x14ac:dyDescent="0.25">
      <c r="N989" s="70"/>
      <c r="O989" s="70"/>
      <c r="P989" s="70"/>
      <c r="Q989" s="70"/>
      <c r="R989" s="70"/>
      <c r="S989" s="70"/>
      <c r="T989" s="70"/>
      <c r="U989" s="70"/>
      <c r="V989" s="70"/>
      <c r="W989" s="70"/>
    </row>
    <row r="990" spans="14:23" x14ac:dyDescent="0.25">
      <c r="N990" s="70"/>
      <c r="O990" s="70"/>
      <c r="P990" s="70"/>
      <c r="Q990" s="70"/>
      <c r="R990" s="70"/>
      <c r="S990" s="70"/>
      <c r="T990" s="70"/>
      <c r="U990" s="70"/>
      <c r="V990" s="70"/>
      <c r="W990" s="70"/>
    </row>
    <row r="991" spans="14:23" x14ac:dyDescent="0.25">
      <c r="N991" s="70"/>
      <c r="O991" s="70"/>
      <c r="P991" s="70"/>
      <c r="Q991" s="70"/>
      <c r="R991" s="70"/>
      <c r="S991" s="70"/>
      <c r="T991" s="70"/>
      <c r="U991" s="70"/>
      <c r="V991" s="70"/>
      <c r="W991" s="70"/>
    </row>
    <row r="992" spans="14:23" x14ac:dyDescent="0.25">
      <c r="N992" s="70"/>
      <c r="O992" s="70"/>
      <c r="P992" s="70"/>
      <c r="Q992" s="70"/>
      <c r="R992" s="70"/>
      <c r="S992" s="70"/>
      <c r="T992" s="70"/>
      <c r="U992" s="70"/>
      <c r="V992" s="70"/>
      <c r="W992" s="70"/>
    </row>
    <row r="993" spans="14:23" x14ac:dyDescent="0.25">
      <c r="N993" s="70"/>
      <c r="O993" s="70"/>
      <c r="P993" s="70"/>
      <c r="Q993" s="70"/>
      <c r="R993" s="70"/>
      <c r="S993" s="70"/>
      <c r="T993" s="70"/>
      <c r="U993" s="70"/>
      <c r="V993" s="70"/>
      <c r="W993" s="70"/>
    </row>
    <row r="994" spans="14:23" x14ac:dyDescent="0.25">
      <c r="N994" s="70"/>
      <c r="O994" s="70"/>
      <c r="P994" s="70"/>
      <c r="Q994" s="70"/>
      <c r="R994" s="70"/>
      <c r="S994" s="70"/>
      <c r="T994" s="70"/>
      <c r="U994" s="70"/>
      <c r="V994" s="70"/>
      <c r="W994" s="70"/>
    </row>
    <row r="995" spans="14:23" x14ac:dyDescent="0.25">
      <c r="N995" s="70"/>
      <c r="O995" s="70"/>
      <c r="P995" s="70"/>
      <c r="Q995" s="70"/>
      <c r="R995" s="70"/>
      <c r="S995" s="70"/>
      <c r="T995" s="70"/>
      <c r="U995" s="70"/>
      <c r="V995" s="70"/>
      <c r="W995" s="70"/>
    </row>
    <row r="996" spans="14:23" x14ac:dyDescent="0.25">
      <c r="N996" s="70"/>
      <c r="O996" s="70"/>
      <c r="P996" s="70"/>
      <c r="Q996" s="70"/>
      <c r="R996" s="70"/>
      <c r="S996" s="70"/>
      <c r="T996" s="70"/>
      <c r="U996" s="70"/>
      <c r="V996" s="70"/>
      <c r="W996" s="70"/>
    </row>
    <row r="997" spans="14:23" x14ac:dyDescent="0.25">
      <c r="N997" s="70"/>
      <c r="O997" s="70"/>
      <c r="P997" s="70"/>
      <c r="Q997" s="70"/>
      <c r="R997" s="70"/>
      <c r="S997" s="70"/>
      <c r="T997" s="70"/>
      <c r="U997" s="70"/>
      <c r="V997" s="70"/>
      <c r="W997" s="70"/>
    </row>
    <row r="998" spans="14:23" x14ac:dyDescent="0.25">
      <c r="N998" s="70"/>
      <c r="O998" s="70"/>
      <c r="P998" s="70"/>
      <c r="Q998" s="70"/>
      <c r="R998" s="70"/>
      <c r="S998" s="70"/>
      <c r="T998" s="70"/>
      <c r="U998" s="70"/>
      <c r="V998" s="70"/>
      <c r="W998" s="70"/>
    </row>
    <row r="999" spans="14:23" x14ac:dyDescent="0.25">
      <c r="N999" s="70"/>
      <c r="O999" s="70"/>
      <c r="P999" s="70"/>
      <c r="Q999" s="70"/>
      <c r="R999" s="70"/>
      <c r="S999" s="70"/>
      <c r="T999" s="70"/>
      <c r="U999" s="70"/>
      <c r="V999" s="70"/>
      <c r="W999" s="70"/>
    </row>
    <row r="1000" spans="14:23" x14ac:dyDescent="0.25">
      <c r="N1000" s="70"/>
      <c r="O1000" s="70"/>
      <c r="P1000" s="70"/>
      <c r="Q1000" s="70"/>
      <c r="R1000" s="70"/>
      <c r="S1000" s="70"/>
      <c r="T1000" s="70"/>
      <c r="U1000" s="70"/>
      <c r="V1000" s="70"/>
      <c r="W1000" s="70"/>
    </row>
    <row r="1001" spans="14:23" x14ac:dyDescent="0.25">
      <c r="N1001" s="70"/>
      <c r="O1001" s="70"/>
      <c r="P1001" s="70"/>
      <c r="Q1001" s="70"/>
      <c r="R1001" s="70"/>
      <c r="S1001" s="70"/>
      <c r="T1001" s="70"/>
      <c r="U1001" s="70"/>
      <c r="V1001" s="70"/>
      <c r="W1001" s="70"/>
    </row>
    <row r="1002" spans="14:23" x14ac:dyDescent="0.25">
      <c r="N1002" s="70"/>
      <c r="O1002" s="70"/>
      <c r="P1002" s="70"/>
      <c r="Q1002" s="70"/>
      <c r="R1002" s="70"/>
      <c r="S1002" s="70"/>
      <c r="T1002" s="70"/>
      <c r="U1002" s="70"/>
      <c r="V1002" s="70"/>
      <c r="W1002" s="70"/>
    </row>
    <row r="1003" spans="14:23" x14ac:dyDescent="0.25">
      <c r="N1003" s="70"/>
      <c r="O1003" s="70"/>
      <c r="P1003" s="70"/>
      <c r="Q1003" s="70"/>
      <c r="R1003" s="70"/>
      <c r="S1003" s="70"/>
      <c r="T1003" s="70"/>
      <c r="U1003" s="70"/>
      <c r="V1003" s="70"/>
      <c r="W1003" s="70"/>
    </row>
    <row r="1004" spans="14:23" x14ac:dyDescent="0.25">
      <c r="N1004" s="70"/>
      <c r="O1004" s="70"/>
      <c r="P1004" s="70"/>
      <c r="Q1004" s="70"/>
      <c r="R1004" s="70"/>
      <c r="S1004" s="70"/>
      <c r="T1004" s="70"/>
      <c r="U1004" s="70"/>
      <c r="V1004" s="70"/>
      <c r="W1004" s="70"/>
    </row>
    <row r="1005" spans="14:23" x14ac:dyDescent="0.25">
      <c r="N1005" s="70"/>
      <c r="O1005" s="70"/>
      <c r="P1005" s="70"/>
      <c r="Q1005" s="70"/>
      <c r="R1005" s="70"/>
      <c r="S1005" s="70"/>
      <c r="T1005" s="70"/>
      <c r="U1005" s="70"/>
      <c r="V1005" s="70"/>
      <c r="W1005" s="70"/>
    </row>
    <row r="1006" spans="14:23" x14ac:dyDescent="0.25">
      <c r="N1006" s="70"/>
      <c r="O1006" s="70"/>
      <c r="P1006" s="70"/>
      <c r="Q1006" s="70"/>
      <c r="R1006" s="70"/>
      <c r="S1006" s="70"/>
      <c r="T1006" s="70"/>
      <c r="U1006" s="70"/>
      <c r="V1006" s="70"/>
      <c r="W1006" s="70"/>
    </row>
    <row r="1007" spans="14:23" x14ac:dyDescent="0.25">
      <c r="N1007" s="70"/>
      <c r="O1007" s="70"/>
      <c r="P1007" s="70"/>
      <c r="Q1007" s="70"/>
      <c r="R1007" s="70"/>
      <c r="S1007" s="70"/>
      <c r="T1007" s="70"/>
      <c r="U1007" s="70"/>
      <c r="V1007" s="70"/>
      <c r="W1007" s="70"/>
    </row>
    <row r="1008" spans="14:23" x14ac:dyDescent="0.25">
      <c r="N1008" s="70"/>
      <c r="O1008" s="70"/>
      <c r="P1008" s="70"/>
      <c r="Q1008" s="70"/>
      <c r="R1008" s="70"/>
      <c r="S1008" s="70"/>
      <c r="T1008" s="70"/>
      <c r="U1008" s="70"/>
      <c r="V1008" s="70"/>
      <c r="W1008" s="70"/>
    </row>
    <row r="1009" spans="14:23" x14ac:dyDescent="0.25">
      <c r="N1009" s="70"/>
      <c r="O1009" s="70"/>
      <c r="P1009" s="70"/>
      <c r="Q1009" s="70"/>
      <c r="R1009" s="70"/>
      <c r="S1009" s="70"/>
      <c r="T1009" s="70"/>
      <c r="U1009" s="70"/>
      <c r="V1009" s="70"/>
      <c r="W1009" s="70"/>
    </row>
    <row r="1010" spans="14:23" x14ac:dyDescent="0.25">
      <c r="N1010" s="70"/>
      <c r="O1010" s="70"/>
      <c r="P1010" s="70"/>
      <c r="Q1010" s="70"/>
      <c r="R1010" s="70"/>
      <c r="S1010" s="70"/>
      <c r="T1010" s="70"/>
      <c r="U1010" s="70"/>
      <c r="V1010" s="70"/>
      <c r="W1010" s="70"/>
    </row>
    <row r="1011" spans="14:23" x14ac:dyDescent="0.25">
      <c r="N1011" s="70"/>
      <c r="O1011" s="70"/>
      <c r="P1011" s="70"/>
      <c r="Q1011" s="70"/>
      <c r="R1011" s="70"/>
      <c r="S1011" s="70"/>
      <c r="T1011" s="70"/>
      <c r="U1011" s="70"/>
      <c r="V1011" s="70"/>
      <c r="W1011" s="70"/>
    </row>
    <row r="1012" spans="14:23" x14ac:dyDescent="0.25">
      <c r="N1012" s="70"/>
      <c r="O1012" s="70"/>
      <c r="P1012" s="70"/>
      <c r="Q1012" s="70"/>
      <c r="R1012" s="70"/>
      <c r="S1012" s="70"/>
      <c r="T1012" s="70"/>
      <c r="U1012" s="70"/>
      <c r="V1012" s="70"/>
      <c r="W1012" s="70"/>
    </row>
    <row r="1013" spans="14:23" x14ac:dyDescent="0.25">
      <c r="N1013" s="70"/>
      <c r="O1013" s="70"/>
      <c r="P1013" s="70"/>
      <c r="Q1013" s="70"/>
      <c r="R1013" s="70"/>
      <c r="S1013" s="70"/>
      <c r="T1013" s="70"/>
      <c r="U1013" s="70"/>
      <c r="V1013" s="70"/>
      <c r="W1013" s="70"/>
    </row>
    <row r="1014" spans="14:23" x14ac:dyDescent="0.25">
      <c r="N1014" s="70"/>
      <c r="O1014" s="70"/>
      <c r="P1014" s="70"/>
      <c r="Q1014" s="70"/>
      <c r="R1014" s="70"/>
      <c r="S1014" s="70"/>
      <c r="T1014" s="70"/>
      <c r="U1014" s="70"/>
      <c r="V1014" s="70"/>
      <c r="W1014" s="70"/>
    </row>
    <row r="1015" spans="14:23" x14ac:dyDescent="0.25">
      <c r="N1015" s="70"/>
      <c r="O1015" s="70"/>
      <c r="P1015" s="70"/>
      <c r="Q1015" s="70"/>
      <c r="R1015" s="70"/>
      <c r="S1015" s="70"/>
      <c r="T1015" s="70"/>
      <c r="U1015" s="70"/>
      <c r="V1015" s="70"/>
      <c r="W1015" s="70"/>
    </row>
    <row r="1016" spans="14:23" x14ac:dyDescent="0.25">
      <c r="N1016" s="70"/>
      <c r="O1016" s="70"/>
      <c r="P1016" s="70"/>
      <c r="Q1016" s="70"/>
      <c r="R1016" s="70"/>
      <c r="S1016" s="70"/>
      <c r="T1016" s="70"/>
      <c r="U1016" s="70"/>
      <c r="V1016" s="70"/>
      <c r="W1016" s="70"/>
    </row>
    <row r="1017" spans="14:23" x14ac:dyDescent="0.25">
      <c r="N1017" s="70"/>
      <c r="O1017" s="70"/>
      <c r="P1017" s="70"/>
      <c r="Q1017" s="70"/>
      <c r="R1017" s="70"/>
      <c r="S1017" s="70"/>
      <c r="T1017" s="70"/>
      <c r="U1017" s="70"/>
      <c r="V1017" s="70"/>
      <c r="W1017" s="70"/>
    </row>
    <row r="1018" spans="14:23" x14ac:dyDescent="0.25">
      <c r="N1018" s="70"/>
      <c r="O1018" s="70"/>
      <c r="P1018" s="70"/>
      <c r="Q1018" s="70"/>
      <c r="R1018" s="70"/>
      <c r="S1018" s="70"/>
      <c r="T1018" s="70"/>
      <c r="U1018" s="70"/>
      <c r="V1018" s="70"/>
      <c r="W1018" s="70"/>
    </row>
    <row r="1019" spans="14:23" x14ac:dyDescent="0.25">
      <c r="N1019" s="70"/>
      <c r="O1019" s="70"/>
      <c r="P1019" s="70"/>
      <c r="Q1019" s="70"/>
      <c r="R1019" s="70"/>
      <c r="S1019" s="70"/>
      <c r="T1019" s="70"/>
      <c r="U1019" s="70"/>
      <c r="V1019" s="70"/>
      <c r="W1019" s="70"/>
    </row>
    <row r="1020" spans="14:23" x14ac:dyDescent="0.25">
      <c r="N1020" s="70"/>
      <c r="O1020" s="70"/>
      <c r="P1020" s="70"/>
      <c r="Q1020" s="70"/>
      <c r="R1020" s="70"/>
      <c r="S1020" s="70"/>
      <c r="T1020" s="70"/>
      <c r="U1020" s="70"/>
      <c r="V1020" s="70"/>
      <c r="W1020" s="70"/>
    </row>
    <row r="1021" spans="14:23" x14ac:dyDescent="0.25">
      <c r="N1021" s="70"/>
      <c r="O1021" s="70"/>
      <c r="P1021" s="70"/>
      <c r="Q1021" s="70"/>
      <c r="R1021" s="70"/>
      <c r="S1021" s="70"/>
      <c r="T1021" s="70"/>
      <c r="U1021" s="70"/>
      <c r="V1021" s="70"/>
      <c r="W1021" s="70"/>
    </row>
    <row r="1022" spans="14:23" x14ac:dyDescent="0.25">
      <c r="N1022" s="70"/>
      <c r="O1022" s="70"/>
      <c r="P1022" s="70"/>
      <c r="Q1022" s="70"/>
      <c r="R1022" s="70"/>
      <c r="S1022" s="70"/>
      <c r="T1022" s="70"/>
      <c r="U1022" s="70"/>
      <c r="V1022" s="70"/>
      <c r="W1022" s="70"/>
    </row>
    <row r="1023" spans="14:23" x14ac:dyDescent="0.25">
      <c r="N1023" s="70"/>
      <c r="O1023" s="70"/>
      <c r="P1023" s="70"/>
      <c r="Q1023" s="70"/>
      <c r="R1023" s="70"/>
      <c r="S1023" s="70"/>
      <c r="T1023" s="70"/>
      <c r="U1023" s="70"/>
      <c r="V1023" s="70"/>
      <c r="W1023" s="70"/>
    </row>
    <row r="1024" spans="14:23" x14ac:dyDescent="0.25">
      <c r="N1024" s="70"/>
      <c r="O1024" s="70"/>
      <c r="P1024" s="70"/>
      <c r="Q1024" s="70"/>
      <c r="R1024" s="70"/>
      <c r="S1024" s="70"/>
      <c r="T1024" s="70"/>
      <c r="U1024" s="70"/>
      <c r="V1024" s="70"/>
      <c r="W1024" s="70"/>
    </row>
    <row r="1025" spans="14:23" x14ac:dyDescent="0.25">
      <c r="N1025" s="70"/>
      <c r="O1025" s="70"/>
      <c r="P1025" s="70"/>
      <c r="Q1025" s="70"/>
      <c r="R1025" s="70"/>
      <c r="S1025" s="70"/>
      <c r="T1025" s="70"/>
      <c r="U1025" s="70"/>
      <c r="V1025" s="70"/>
      <c r="W1025" s="70"/>
    </row>
    <row r="1026" spans="14:23" x14ac:dyDescent="0.25">
      <c r="N1026" s="70"/>
      <c r="O1026" s="70"/>
      <c r="P1026" s="70"/>
      <c r="Q1026" s="70"/>
      <c r="R1026" s="70"/>
      <c r="S1026" s="70"/>
      <c r="T1026" s="70"/>
      <c r="U1026" s="70"/>
      <c r="V1026" s="70"/>
      <c r="W1026" s="70"/>
    </row>
    <row r="1027" spans="14:23" x14ac:dyDescent="0.25">
      <c r="N1027" s="70"/>
      <c r="O1027" s="70"/>
      <c r="P1027" s="70"/>
      <c r="Q1027" s="70"/>
      <c r="R1027" s="70"/>
      <c r="S1027" s="70"/>
      <c r="T1027" s="70"/>
      <c r="U1027" s="70"/>
      <c r="V1027" s="70"/>
      <c r="W1027" s="70"/>
    </row>
    <row r="1028" spans="14:23" x14ac:dyDescent="0.25">
      <c r="N1028" s="70"/>
      <c r="O1028" s="70"/>
      <c r="P1028" s="70"/>
      <c r="Q1028" s="70"/>
      <c r="R1028" s="70"/>
      <c r="S1028" s="70"/>
      <c r="T1028" s="70"/>
      <c r="U1028" s="70"/>
      <c r="V1028" s="70"/>
      <c r="W1028" s="70"/>
    </row>
    <row r="1029" spans="14:23" x14ac:dyDescent="0.25">
      <c r="N1029" s="70"/>
      <c r="O1029" s="70"/>
      <c r="P1029" s="70"/>
      <c r="Q1029" s="70"/>
      <c r="R1029" s="70"/>
      <c r="S1029" s="70"/>
      <c r="T1029" s="70"/>
      <c r="U1029" s="70"/>
      <c r="V1029" s="70"/>
      <c r="W1029" s="70"/>
    </row>
    <row r="1030" spans="14:23" x14ac:dyDescent="0.25">
      <c r="N1030" s="70"/>
      <c r="O1030" s="70"/>
      <c r="P1030" s="70"/>
      <c r="Q1030" s="70"/>
      <c r="R1030" s="70"/>
      <c r="S1030" s="70"/>
      <c r="T1030" s="70"/>
      <c r="U1030" s="70"/>
      <c r="V1030" s="70"/>
      <c r="W1030" s="70"/>
    </row>
    <row r="1031" spans="14:23" x14ac:dyDescent="0.25">
      <c r="N1031" s="70"/>
      <c r="O1031" s="70"/>
      <c r="P1031" s="70"/>
      <c r="Q1031" s="70"/>
      <c r="R1031" s="70"/>
      <c r="S1031" s="70"/>
      <c r="T1031" s="70"/>
      <c r="U1031" s="70"/>
      <c r="V1031" s="70"/>
      <c r="W1031" s="70"/>
    </row>
    <row r="1032" spans="14:23" x14ac:dyDescent="0.25">
      <c r="N1032" s="70"/>
      <c r="O1032" s="70"/>
      <c r="P1032" s="70"/>
      <c r="Q1032" s="70"/>
      <c r="R1032" s="70"/>
      <c r="S1032" s="70"/>
      <c r="T1032" s="70"/>
      <c r="U1032" s="70"/>
      <c r="V1032" s="70"/>
      <c r="W1032" s="70"/>
    </row>
    <row r="1033" spans="14:23" x14ac:dyDescent="0.25">
      <c r="N1033" s="70"/>
      <c r="O1033" s="70"/>
      <c r="P1033" s="70"/>
      <c r="Q1033" s="70"/>
      <c r="R1033" s="70"/>
      <c r="S1033" s="70"/>
      <c r="T1033" s="70"/>
      <c r="U1033" s="70"/>
      <c r="V1033" s="70"/>
      <c r="W1033" s="70"/>
    </row>
    <row r="1034" spans="14:23" x14ac:dyDescent="0.25">
      <c r="N1034" s="70"/>
      <c r="O1034" s="70"/>
      <c r="P1034" s="70"/>
      <c r="Q1034" s="70"/>
      <c r="R1034" s="70"/>
      <c r="S1034" s="70"/>
      <c r="T1034" s="70"/>
      <c r="U1034" s="70"/>
      <c r="V1034" s="70"/>
      <c r="W1034" s="70"/>
    </row>
    <row r="1035" spans="14:23" x14ac:dyDescent="0.25">
      <c r="N1035" s="70"/>
      <c r="O1035" s="70"/>
      <c r="P1035" s="70"/>
      <c r="Q1035" s="70"/>
      <c r="R1035" s="70"/>
      <c r="S1035" s="70"/>
      <c r="T1035" s="70"/>
      <c r="U1035" s="70"/>
      <c r="V1035" s="70"/>
      <c r="W1035" s="70"/>
    </row>
    <row r="1036" spans="14:23" x14ac:dyDescent="0.25">
      <c r="N1036" s="70"/>
      <c r="O1036" s="70"/>
      <c r="P1036" s="70"/>
      <c r="Q1036" s="70"/>
      <c r="R1036" s="70"/>
      <c r="S1036" s="70"/>
      <c r="T1036" s="70"/>
      <c r="U1036" s="70"/>
      <c r="V1036" s="70"/>
      <c r="W1036" s="70"/>
    </row>
    <row r="1037" spans="14:23" x14ac:dyDescent="0.25">
      <c r="N1037" s="70"/>
      <c r="O1037" s="70"/>
      <c r="P1037" s="70"/>
      <c r="Q1037" s="70"/>
      <c r="R1037" s="70"/>
      <c r="S1037" s="70"/>
      <c r="T1037" s="70"/>
      <c r="U1037" s="70"/>
      <c r="V1037" s="70"/>
      <c r="W1037" s="70"/>
    </row>
    <row r="1038" spans="14:23" x14ac:dyDescent="0.25">
      <c r="N1038" s="70"/>
      <c r="O1038" s="70"/>
      <c r="P1038" s="70"/>
      <c r="Q1038" s="70"/>
      <c r="R1038" s="70"/>
      <c r="S1038" s="70"/>
      <c r="T1038" s="70"/>
      <c r="U1038" s="70"/>
      <c r="V1038" s="70"/>
      <c r="W1038" s="70"/>
    </row>
    <row r="1039" spans="14:23" x14ac:dyDescent="0.25">
      <c r="N1039" s="70"/>
      <c r="O1039" s="70"/>
      <c r="P1039" s="70"/>
      <c r="Q1039" s="70"/>
      <c r="R1039" s="70"/>
      <c r="S1039" s="70"/>
      <c r="T1039" s="70"/>
      <c r="U1039" s="70"/>
      <c r="V1039" s="70"/>
      <c r="W1039" s="70"/>
    </row>
    <row r="1040" spans="14:23" x14ac:dyDescent="0.25">
      <c r="N1040" s="70"/>
      <c r="O1040" s="70"/>
      <c r="P1040" s="70"/>
      <c r="Q1040" s="70"/>
      <c r="R1040" s="70"/>
      <c r="S1040" s="70"/>
      <c r="T1040" s="70"/>
      <c r="U1040" s="70"/>
      <c r="V1040" s="70"/>
      <c r="W1040" s="70"/>
    </row>
    <row r="1041" spans="14:23" x14ac:dyDescent="0.25">
      <c r="N1041" s="70"/>
      <c r="O1041" s="70"/>
      <c r="P1041" s="70"/>
      <c r="Q1041" s="70"/>
      <c r="R1041" s="70"/>
      <c r="S1041" s="70"/>
      <c r="T1041" s="70"/>
      <c r="U1041" s="70"/>
      <c r="V1041" s="70"/>
      <c r="W1041" s="70"/>
    </row>
    <row r="1042" spans="14:23" x14ac:dyDescent="0.25">
      <c r="N1042" s="70"/>
      <c r="O1042" s="70"/>
      <c r="P1042" s="70"/>
      <c r="Q1042" s="70"/>
      <c r="R1042" s="70"/>
      <c r="S1042" s="70"/>
      <c r="T1042" s="70"/>
      <c r="U1042" s="70"/>
      <c r="V1042" s="70"/>
      <c r="W1042" s="70"/>
    </row>
    <row r="1043" spans="14:23" x14ac:dyDescent="0.25">
      <c r="N1043" s="70"/>
      <c r="O1043" s="70"/>
      <c r="P1043" s="70"/>
      <c r="Q1043" s="70"/>
      <c r="R1043" s="70"/>
      <c r="S1043" s="70"/>
      <c r="T1043" s="70"/>
      <c r="U1043" s="70"/>
      <c r="V1043" s="70"/>
      <c r="W1043" s="70"/>
    </row>
    <row r="1044" spans="14:23" x14ac:dyDescent="0.25">
      <c r="N1044" s="70"/>
      <c r="O1044" s="70"/>
      <c r="P1044" s="70"/>
      <c r="Q1044" s="70"/>
      <c r="R1044" s="70"/>
      <c r="S1044" s="70"/>
      <c r="T1044" s="70"/>
      <c r="U1044" s="70"/>
      <c r="V1044" s="70"/>
      <c r="W1044" s="70"/>
    </row>
    <row r="1045" spans="14:23" x14ac:dyDescent="0.25">
      <c r="N1045" s="70"/>
      <c r="O1045" s="70"/>
      <c r="P1045" s="70"/>
      <c r="Q1045" s="70"/>
      <c r="R1045" s="70"/>
      <c r="S1045" s="70"/>
      <c r="T1045" s="70"/>
      <c r="U1045" s="70"/>
      <c r="V1045" s="70"/>
      <c r="W1045" s="70"/>
    </row>
    <row r="1046" spans="14:23" x14ac:dyDescent="0.25">
      <c r="N1046" s="70"/>
      <c r="O1046" s="70"/>
      <c r="P1046" s="70"/>
      <c r="Q1046" s="70"/>
      <c r="R1046" s="70"/>
      <c r="S1046" s="70"/>
      <c r="T1046" s="70"/>
      <c r="U1046" s="70"/>
      <c r="V1046" s="70"/>
      <c r="W1046" s="70"/>
    </row>
    <row r="1047" spans="14:23" x14ac:dyDescent="0.25">
      <c r="N1047" s="70"/>
      <c r="O1047" s="70"/>
      <c r="P1047" s="70"/>
      <c r="Q1047" s="70"/>
      <c r="R1047" s="70"/>
      <c r="S1047" s="70"/>
      <c r="T1047" s="70"/>
      <c r="U1047" s="70"/>
      <c r="V1047" s="70"/>
      <c r="W1047" s="70"/>
    </row>
    <row r="1048" spans="14:23" x14ac:dyDescent="0.25">
      <c r="N1048" s="70"/>
      <c r="O1048" s="70"/>
      <c r="P1048" s="70"/>
      <c r="Q1048" s="70"/>
      <c r="R1048" s="70"/>
      <c r="S1048" s="70"/>
      <c r="T1048" s="70"/>
      <c r="U1048" s="70"/>
      <c r="V1048" s="70"/>
      <c r="W1048" s="70"/>
    </row>
    <row r="1049" spans="14:23" x14ac:dyDescent="0.25">
      <c r="N1049" s="70"/>
      <c r="O1049" s="70"/>
      <c r="P1049" s="70"/>
      <c r="Q1049" s="70"/>
      <c r="R1049" s="70"/>
      <c r="S1049" s="70"/>
      <c r="T1049" s="70"/>
      <c r="U1049" s="70"/>
      <c r="V1049" s="70"/>
      <c r="W1049" s="70"/>
    </row>
    <row r="1050" spans="14:23" x14ac:dyDescent="0.25">
      <c r="N1050" s="70"/>
      <c r="O1050" s="70"/>
      <c r="P1050" s="70"/>
      <c r="Q1050" s="70"/>
      <c r="R1050" s="70"/>
      <c r="S1050" s="70"/>
      <c r="T1050" s="70"/>
      <c r="U1050" s="70"/>
      <c r="V1050" s="70"/>
      <c r="W1050" s="70"/>
    </row>
    <row r="1051" spans="14:23" x14ac:dyDescent="0.25">
      <c r="N1051" s="70"/>
      <c r="O1051" s="70"/>
      <c r="P1051" s="70"/>
      <c r="Q1051" s="70"/>
      <c r="R1051" s="70"/>
      <c r="S1051" s="70"/>
      <c r="T1051" s="70"/>
      <c r="U1051" s="70"/>
      <c r="V1051" s="70"/>
      <c r="W1051" s="70"/>
    </row>
    <row r="1052" spans="14:23" x14ac:dyDescent="0.25">
      <c r="N1052" s="70"/>
      <c r="O1052" s="70"/>
      <c r="P1052" s="70"/>
      <c r="Q1052" s="70"/>
      <c r="R1052" s="70"/>
      <c r="S1052" s="70"/>
      <c r="T1052" s="70"/>
      <c r="U1052" s="70"/>
      <c r="V1052" s="70"/>
      <c r="W1052" s="70"/>
    </row>
    <row r="1053" spans="14:23" x14ac:dyDescent="0.25">
      <c r="N1053" s="70"/>
      <c r="O1053" s="70"/>
      <c r="P1053" s="70"/>
      <c r="Q1053" s="70"/>
      <c r="R1053" s="70"/>
      <c r="S1053" s="70"/>
      <c r="T1053" s="70"/>
      <c r="U1053" s="70"/>
      <c r="V1053" s="70"/>
      <c r="W1053" s="70"/>
    </row>
    <row r="1054" spans="14:23" x14ac:dyDescent="0.25">
      <c r="N1054" s="70"/>
      <c r="O1054" s="70"/>
      <c r="P1054" s="70"/>
      <c r="Q1054" s="70"/>
      <c r="R1054" s="70"/>
      <c r="S1054" s="70"/>
      <c r="T1054" s="70"/>
      <c r="U1054" s="70"/>
      <c r="V1054" s="70"/>
      <c r="W1054" s="70"/>
    </row>
    <row r="1055" spans="14:23" x14ac:dyDescent="0.25">
      <c r="N1055" s="70"/>
      <c r="O1055" s="70"/>
      <c r="P1055" s="70"/>
      <c r="Q1055" s="70"/>
      <c r="R1055" s="70"/>
      <c r="S1055" s="70"/>
      <c r="T1055" s="70"/>
      <c r="U1055" s="70"/>
      <c r="V1055" s="70"/>
      <c r="W1055" s="70"/>
    </row>
    <row r="1056" spans="14:23" x14ac:dyDescent="0.25">
      <c r="N1056" s="70"/>
      <c r="O1056" s="70"/>
      <c r="P1056" s="70"/>
      <c r="Q1056" s="70"/>
      <c r="R1056" s="70"/>
      <c r="S1056" s="70"/>
      <c r="T1056" s="70"/>
      <c r="U1056" s="70"/>
      <c r="V1056" s="70"/>
      <c r="W1056" s="70"/>
    </row>
    <row r="1057" spans="14:23" x14ac:dyDescent="0.25">
      <c r="N1057" s="70"/>
      <c r="O1057" s="70"/>
      <c r="P1057" s="70"/>
      <c r="Q1057" s="70"/>
      <c r="R1057" s="70"/>
      <c r="S1057" s="70"/>
      <c r="T1057" s="70"/>
      <c r="U1057" s="70"/>
      <c r="V1057" s="70"/>
      <c r="W1057" s="70"/>
    </row>
    <row r="1058" spans="14:23" x14ac:dyDescent="0.25">
      <c r="N1058" s="70"/>
      <c r="O1058" s="70"/>
      <c r="P1058" s="70"/>
      <c r="Q1058" s="70"/>
      <c r="R1058" s="70"/>
      <c r="S1058" s="70"/>
      <c r="T1058" s="70"/>
      <c r="U1058" s="70"/>
      <c r="V1058" s="70"/>
      <c r="W1058" s="70"/>
    </row>
    <row r="1059" spans="14:23" x14ac:dyDescent="0.25">
      <c r="N1059" s="70"/>
      <c r="O1059" s="70"/>
      <c r="P1059" s="70"/>
      <c r="Q1059" s="70"/>
      <c r="R1059" s="70"/>
      <c r="S1059" s="70"/>
      <c r="T1059" s="70"/>
      <c r="U1059" s="70"/>
      <c r="V1059" s="70"/>
      <c r="W1059" s="70"/>
    </row>
    <row r="1060" spans="14:23" x14ac:dyDescent="0.25">
      <c r="N1060" s="70"/>
      <c r="O1060" s="70"/>
      <c r="P1060" s="70"/>
      <c r="Q1060" s="70"/>
      <c r="R1060" s="70"/>
      <c r="S1060" s="70"/>
      <c r="T1060" s="70"/>
      <c r="U1060" s="70"/>
      <c r="V1060" s="70"/>
      <c r="W1060" s="70"/>
    </row>
    <row r="1061" spans="14:23" x14ac:dyDescent="0.25">
      <c r="N1061" s="70"/>
      <c r="O1061" s="70"/>
      <c r="P1061" s="70"/>
      <c r="Q1061" s="70"/>
      <c r="R1061" s="70"/>
      <c r="S1061" s="70"/>
      <c r="T1061" s="70"/>
      <c r="U1061" s="70"/>
      <c r="V1061" s="70"/>
      <c r="W1061" s="70"/>
    </row>
    <row r="1062" spans="14:23" x14ac:dyDescent="0.25">
      <c r="N1062" s="70"/>
      <c r="O1062" s="70"/>
      <c r="P1062" s="70"/>
      <c r="Q1062" s="70"/>
      <c r="R1062" s="70"/>
      <c r="S1062" s="70"/>
      <c r="T1062" s="70"/>
      <c r="U1062" s="70"/>
      <c r="V1062" s="70"/>
      <c r="W1062" s="70"/>
    </row>
    <row r="1063" spans="14:23" x14ac:dyDescent="0.25">
      <c r="N1063" s="70"/>
      <c r="O1063" s="70"/>
      <c r="P1063" s="70"/>
      <c r="Q1063" s="70"/>
      <c r="R1063" s="70"/>
      <c r="S1063" s="70"/>
      <c r="T1063" s="70"/>
      <c r="U1063" s="70"/>
      <c r="V1063" s="70"/>
      <c r="W1063" s="70"/>
    </row>
    <row r="1064" spans="14:23" x14ac:dyDescent="0.25">
      <c r="N1064" s="70"/>
      <c r="O1064" s="70"/>
      <c r="P1064" s="70"/>
      <c r="Q1064" s="70"/>
      <c r="R1064" s="70"/>
      <c r="S1064" s="70"/>
      <c r="T1064" s="70"/>
      <c r="U1064" s="70"/>
      <c r="V1064" s="70"/>
      <c r="W1064" s="70"/>
    </row>
    <row r="1065" spans="14:23" x14ac:dyDescent="0.25">
      <c r="N1065" s="70"/>
      <c r="O1065" s="70"/>
      <c r="P1065" s="70"/>
      <c r="Q1065" s="70"/>
      <c r="R1065" s="70"/>
      <c r="S1065" s="70"/>
      <c r="T1065" s="70"/>
      <c r="U1065" s="70"/>
      <c r="V1065" s="70"/>
      <c r="W1065" s="70"/>
    </row>
    <row r="1066" spans="14:23" x14ac:dyDescent="0.25">
      <c r="N1066" s="70"/>
      <c r="O1066" s="70"/>
      <c r="P1066" s="70"/>
      <c r="Q1066" s="70"/>
      <c r="R1066" s="70"/>
      <c r="S1066" s="70"/>
      <c r="T1066" s="70"/>
      <c r="U1066" s="70"/>
      <c r="V1066" s="70"/>
      <c r="W1066" s="70"/>
    </row>
    <row r="1067" spans="14:23" x14ac:dyDescent="0.25">
      <c r="N1067" s="70"/>
      <c r="O1067" s="70"/>
      <c r="P1067" s="70"/>
      <c r="Q1067" s="70"/>
      <c r="R1067" s="70"/>
      <c r="S1067" s="70"/>
      <c r="T1067" s="70"/>
      <c r="U1067" s="70"/>
      <c r="V1067" s="70"/>
      <c r="W1067" s="70"/>
    </row>
    <row r="1068" spans="14:23" x14ac:dyDescent="0.25">
      <c r="N1068" s="70"/>
      <c r="O1068" s="70"/>
      <c r="P1068" s="70"/>
      <c r="Q1068" s="70"/>
      <c r="R1068" s="70"/>
      <c r="S1068" s="70"/>
      <c r="T1068" s="70"/>
      <c r="U1068" s="70"/>
      <c r="V1068" s="70"/>
      <c r="W1068" s="70"/>
    </row>
    <row r="1069" spans="14:23" x14ac:dyDescent="0.25">
      <c r="N1069" s="70"/>
      <c r="O1069" s="70"/>
      <c r="P1069" s="70"/>
      <c r="Q1069" s="70"/>
      <c r="R1069" s="70"/>
      <c r="S1069" s="70"/>
      <c r="T1069" s="70"/>
      <c r="U1069" s="70"/>
      <c r="V1069" s="70"/>
      <c r="W1069" s="70"/>
    </row>
    <row r="1070" spans="14:23" x14ac:dyDescent="0.25">
      <c r="N1070" s="70"/>
      <c r="O1070" s="70"/>
      <c r="P1070" s="70"/>
      <c r="Q1070" s="70"/>
      <c r="R1070" s="70"/>
      <c r="S1070" s="70"/>
      <c r="T1070" s="70"/>
      <c r="U1070" s="70"/>
      <c r="V1070" s="70"/>
      <c r="W1070" s="70"/>
    </row>
    <row r="1071" spans="14:23" x14ac:dyDescent="0.25">
      <c r="N1071" s="70"/>
      <c r="O1071" s="70"/>
      <c r="P1071" s="70"/>
      <c r="Q1071" s="70"/>
      <c r="R1071" s="70"/>
      <c r="S1071" s="70"/>
      <c r="T1071" s="70"/>
      <c r="U1071" s="70"/>
      <c r="V1071" s="70"/>
      <c r="W1071" s="70"/>
    </row>
    <row r="1072" spans="14:23" x14ac:dyDescent="0.25">
      <c r="N1072" s="70"/>
      <c r="O1072" s="70"/>
      <c r="P1072" s="70"/>
      <c r="Q1072" s="70"/>
      <c r="R1072" s="70"/>
      <c r="S1072" s="70"/>
      <c r="T1072" s="70"/>
      <c r="U1072" s="70"/>
      <c r="V1072" s="70"/>
      <c r="W1072" s="70"/>
    </row>
  </sheetData>
  <pageMargins left="0.7" right="0.7" top="0.75" bottom="0.75" header="0.3" footer="0.3"/>
  <pageSetup paperSize="121"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G815"/>
  <sheetViews>
    <sheetView zoomScale="98" zoomScaleNormal="98" workbookViewId="0"/>
  </sheetViews>
  <sheetFormatPr defaultRowHeight="15" x14ac:dyDescent="0.25"/>
  <cols>
    <col min="1" max="1" width="6.7109375" customWidth="1"/>
    <col min="2" max="2" width="25.7109375" customWidth="1"/>
    <col min="3" max="12" width="10.7109375" customWidth="1"/>
    <col min="16" max="16" width="25.7109375" customWidth="1"/>
    <col min="17" max="33" width="10.7109375" customWidth="1"/>
    <col min="34" max="34" width="8.7109375" customWidth="1"/>
    <col min="35" max="35" width="25.7109375" customWidth="1"/>
    <col min="36" max="43" width="10.7109375" customWidth="1"/>
    <col min="44" max="44" width="9.28515625" bestFit="1" customWidth="1"/>
    <col min="45" max="51" width="9.28515625" customWidth="1"/>
    <col min="52" max="52" width="25.7109375" customWidth="1"/>
    <col min="53" max="65" width="10.7109375" customWidth="1"/>
    <col min="66" max="66" width="11.5703125" bestFit="1" customWidth="1"/>
    <col min="67" max="67" width="9.42578125" bestFit="1" customWidth="1"/>
    <col min="68" max="68" width="11.5703125" bestFit="1" customWidth="1"/>
  </cols>
  <sheetData>
    <row r="1" spans="1:85" x14ac:dyDescent="0.25">
      <c r="B1" s="1" t="s">
        <v>170</v>
      </c>
    </row>
    <row r="3" spans="1:85" x14ac:dyDescent="0.25">
      <c r="B3" s="1" t="s">
        <v>151</v>
      </c>
    </row>
    <row r="4" spans="1:85" x14ac:dyDescent="0.25">
      <c r="B4" s="1" t="s">
        <v>132</v>
      </c>
      <c r="AI4" s="1" t="s">
        <v>151</v>
      </c>
      <c r="AZ4" s="1" t="s">
        <v>311</v>
      </c>
    </row>
    <row r="5" spans="1:85" x14ac:dyDescent="0.25">
      <c r="B5" t="s">
        <v>31</v>
      </c>
      <c r="AI5" s="1" t="s">
        <v>139</v>
      </c>
      <c r="AZ5" s="1" t="s">
        <v>144</v>
      </c>
      <c r="CG5" s="1"/>
    </row>
    <row r="6" spans="1:85" x14ac:dyDescent="0.25">
      <c r="AI6" t="s">
        <v>31</v>
      </c>
      <c r="AZ6" t="s">
        <v>141</v>
      </c>
      <c r="CG6" s="1"/>
    </row>
    <row r="7" spans="1:85" x14ac:dyDescent="0.25">
      <c r="B7" t="s">
        <v>152</v>
      </c>
      <c r="P7" s="1" t="s">
        <v>311</v>
      </c>
      <c r="BA7" s="1"/>
    </row>
    <row r="8" spans="1:85" x14ac:dyDescent="0.25">
      <c r="B8" t="s">
        <v>153</v>
      </c>
      <c r="P8" s="1" t="s">
        <v>132</v>
      </c>
      <c r="AI8" t="s">
        <v>155</v>
      </c>
      <c r="AY8" s="177" t="s">
        <v>134</v>
      </c>
      <c r="AZ8" s="89" t="s">
        <v>19</v>
      </c>
      <c r="BA8" s="125">
        <v>2013</v>
      </c>
      <c r="BB8" s="80">
        <v>2014</v>
      </c>
      <c r="BC8" s="80">
        <v>2015</v>
      </c>
      <c r="BD8" s="80">
        <v>2016</v>
      </c>
      <c r="BE8" s="80">
        <v>2017</v>
      </c>
      <c r="BF8" s="80">
        <v>2018</v>
      </c>
      <c r="BG8" s="80">
        <v>2019</v>
      </c>
      <c r="BH8" s="80">
        <v>2020</v>
      </c>
      <c r="BI8" s="160">
        <v>2021</v>
      </c>
      <c r="BJ8" s="160">
        <v>2022</v>
      </c>
      <c r="BK8" s="160">
        <v>2023</v>
      </c>
      <c r="BL8" s="160">
        <v>2024</v>
      </c>
      <c r="BM8" s="160">
        <v>2025</v>
      </c>
      <c r="BN8" s="160" t="s">
        <v>61</v>
      </c>
    </row>
    <row r="9" spans="1:85" x14ac:dyDescent="0.25">
      <c r="O9" s="62"/>
      <c r="P9" t="s">
        <v>141</v>
      </c>
      <c r="AI9" t="s">
        <v>156</v>
      </c>
      <c r="AY9" s="62">
        <v>1</v>
      </c>
      <c r="AZ9" s="254" t="s">
        <v>43</v>
      </c>
      <c r="BA9" s="70">
        <v>0</v>
      </c>
      <c r="BB9" s="70">
        <v>0</v>
      </c>
      <c r="BC9" s="70">
        <v>0</v>
      </c>
      <c r="BD9" s="70">
        <v>0</v>
      </c>
      <c r="BE9" s="70">
        <v>0</v>
      </c>
      <c r="BF9" s="70">
        <v>0</v>
      </c>
      <c r="BG9" s="70">
        <v>0</v>
      </c>
      <c r="BH9" s="70">
        <v>0</v>
      </c>
      <c r="BI9" s="70">
        <v>0</v>
      </c>
      <c r="BJ9" s="70">
        <v>0</v>
      </c>
      <c r="BK9">
        <v>2</v>
      </c>
      <c r="BL9" s="70"/>
      <c r="BM9" s="70">
        <v>1</v>
      </c>
      <c r="BN9" s="151">
        <f>SUM(BA9:BM9)/13</f>
        <v>0.23076923076923078</v>
      </c>
    </row>
    <row r="10" spans="1:85" x14ac:dyDescent="0.25">
      <c r="C10" s="1" t="s">
        <v>20</v>
      </c>
      <c r="F10" s="1"/>
      <c r="G10" s="1" t="s">
        <v>21</v>
      </c>
      <c r="O10" s="62"/>
      <c r="V10" s="1"/>
      <c r="W10" s="1"/>
      <c r="AY10" s="62">
        <v>2</v>
      </c>
      <c r="AZ10" s="2" t="s">
        <v>1</v>
      </c>
      <c r="BA10" s="70">
        <v>6</v>
      </c>
      <c r="BB10" s="70">
        <v>3</v>
      </c>
      <c r="BC10" s="70">
        <v>10</v>
      </c>
      <c r="BD10" s="70">
        <v>5</v>
      </c>
      <c r="BE10" s="70">
        <v>5</v>
      </c>
      <c r="BF10" s="70">
        <v>32</v>
      </c>
      <c r="BG10" s="11">
        <v>7</v>
      </c>
      <c r="BH10" s="70">
        <v>22</v>
      </c>
      <c r="BI10" s="70">
        <v>7</v>
      </c>
      <c r="BJ10" s="70">
        <v>4</v>
      </c>
      <c r="BK10">
        <v>5</v>
      </c>
      <c r="BL10" s="70">
        <v>3</v>
      </c>
      <c r="BM10" s="70">
        <v>1</v>
      </c>
      <c r="BN10" s="70">
        <f t="shared" ref="BN10:BN42" si="0">SUM(BA10:BM10)/13</f>
        <v>8.4615384615384617</v>
      </c>
    </row>
    <row r="11" spans="1:85" x14ac:dyDescent="0.25">
      <c r="A11" s="162" t="s">
        <v>216</v>
      </c>
      <c r="B11" s="19" t="s">
        <v>19</v>
      </c>
      <c r="C11" s="4">
        <v>13</v>
      </c>
      <c r="D11" s="4">
        <v>18</v>
      </c>
      <c r="E11" s="4">
        <v>23</v>
      </c>
      <c r="F11" s="4">
        <v>28</v>
      </c>
      <c r="G11" s="4">
        <v>3</v>
      </c>
      <c r="H11" s="4">
        <v>8</v>
      </c>
      <c r="I11" s="4">
        <v>13</v>
      </c>
      <c r="J11" s="4">
        <v>18</v>
      </c>
      <c r="K11" s="4">
        <v>23</v>
      </c>
      <c r="L11" s="6" t="s">
        <v>24</v>
      </c>
      <c r="O11" s="15" t="s">
        <v>134</v>
      </c>
      <c r="P11" s="89" t="s">
        <v>19</v>
      </c>
      <c r="Q11" s="125">
        <v>2013</v>
      </c>
      <c r="R11" s="80">
        <v>2014</v>
      </c>
      <c r="S11" s="80">
        <v>2015</v>
      </c>
      <c r="T11" s="80">
        <v>2016</v>
      </c>
      <c r="U11" s="80">
        <v>2017</v>
      </c>
      <c r="V11" s="80">
        <v>2018</v>
      </c>
      <c r="W11" s="80">
        <v>2019</v>
      </c>
      <c r="X11" s="80">
        <v>2020</v>
      </c>
      <c r="Y11" s="160">
        <v>2021</v>
      </c>
      <c r="Z11" s="160">
        <v>2022</v>
      </c>
      <c r="AA11" s="160">
        <v>2023</v>
      </c>
      <c r="AB11" s="160">
        <v>2024</v>
      </c>
      <c r="AC11" s="160">
        <v>2025</v>
      </c>
      <c r="AD11" s="160" t="s">
        <v>61</v>
      </c>
      <c r="AE11" s="20"/>
      <c r="AH11" s="177" t="s">
        <v>134</v>
      </c>
      <c r="AI11" s="89" t="s">
        <v>39</v>
      </c>
      <c r="AJ11" s="123">
        <v>41390</v>
      </c>
      <c r="AK11" s="123">
        <v>41394</v>
      </c>
      <c r="AL11" s="123">
        <v>41396</v>
      </c>
      <c r="AM11" s="123">
        <v>41398</v>
      </c>
      <c r="AN11" s="123">
        <v>41402</v>
      </c>
      <c r="AO11" s="123">
        <v>41404</v>
      </c>
      <c r="AP11" s="123">
        <v>41407</v>
      </c>
      <c r="AQ11" s="123">
        <v>41411</v>
      </c>
      <c r="AR11" s="123">
        <v>41417</v>
      </c>
      <c r="AS11" s="80" t="s">
        <v>135</v>
      </c>
      <c r="AY11" s="62">
        <v>3</v>
      </c>
      <c r="AZ11" s="74" t="s">
        <v>136</v>
      </c>
      <c r="BA11" s="70">
        <v>0</v>
      </c>
      <c r="BB11" s="70">
        <v>0</v>
      </c>
      <c r="BC11" s="70">
        <v>0</v>
      </c>
      <c r="BD11" s="70">
        <v>0</v>
      </c>
      <c r="BE11" s="70">
        <v>1</v>
      </c>
      <c r="BF11" s="115">
        <v>0</v>
      </c>
      <c r="BG11" s="115">
        <v>0</v>
      </c>
      <c r="BH11" s="151">
        <v>0</v>
      </c>
      <c r="BI11" s="70">
        <v>1</v>
      </c>
      <c r="BJ11" s="70"/>
      <c r="BK11">
        <v>1</v>
      </c>
      <c r="BL11" s="70"/>
      <c r="BM11" s="70"/>
      <c r="BN11" s="151">
        <f t="shared" si="0"/>
        <v>0.23076923076923078</v>
      </c>
    </row>
    <row r="12" spans="1:85" ht="15" customHeight="1" x14ac:dyDescent="0.25">
      <c r="A12" s="62">
        <v>1</v>
      </c>
      <c r="B12" s="2" t="s">
        <v>1</v>
      </c>
      <c r="C12" s="23">
        <v>0</v>
      </c>
      <c r="D12" s="23">
        <v>0</v>
      </c>
      <c r="E12" s="23">
        <v>0</v>
      </c>
      <c r="F12" s="23">
        <v>0</v>
      </c>
      <c r="G12" s="23">
        <v>0</v>
      </c>
      <c r="H12" s="23">
        <v>0</v>
      </c>
      <c r="I12" s="23">
        <v>4</v>
      </c>
      <c r="J12" s="23">
        <v>7</v>
      </c>
      <c r="K12" s="23">
        <v>3</v>
      </c>
      <c r="L12" s="23">
        <f t="shared" ref="L12:L46" si="1">SUM(C12:K12)</f>
        <v>14</v>
      </c>
      <c r="O12" s="62">
        <v>1</v>
      </c>
      <c r="P12" s="2" t="s">
        <v>1</v>
      </c>
      <c r="Q12" s="70">
        <v>14</v>
      </c>
      <c r="R12" s="70">
        <v>13</v>
      </c>
      <c r="S12" s="70">
        <v>17</v>
      </c>
      <c r="T12" s="70">
        <v>10</v>
      </c>
      <c r="U12" s="70">
        <v>28</v>
      </c>
      <c r="V12" s="70">
        <v>50</v>
      </c>
      <c r="W12" s="70">
        <v>7</v>
      </c>
      <c r="X12" s="70">
        <v>9</v>
      </c>
      <c r="Y12" s="70">
        <v>13</v>
      </c>
      <c r="Z12" s="108">
        <v>16</v>
      </c>
      <c r="AA12" s="23">
        <v>49</v>
      </c>
      <c r="AB12">
        <v>16</v>
      </c>
      <c r="AC12" s="70">
        <v>15</v>
      </c>
      <c r="AD12" s="70">
        <f>SUM(Q12:AC12)/13</f>
        <v>19.76923076923077</v>
      </c>
      <c r="AH12" s="62">
        <v>1</v>
      </c>
      <c r="AI12" s="74" t="s">
        <v>1</v>
      </c>
      <c r="AJ12" s="70"/>
      <c r="AK12" s="70"/>
      <c r="AL12" s="70"/>
      <c r="AM12" s="70"/>
      <c r="AN12" s="70"/>
      <c r="AO12" s="70">
        <v>3</v>
      </c>
      <c r="AP12" s="70">
        <v>2</v>
      </c>
      <c r="AQ12" s="70">
        <v>1</v>
      </c>
      <c r="AR12" s="70"/>
      <c r="AS12" s="70">
        <f t="shared" ref="AS12:AS44" si="2">SUM(AJ12:AR12)</f>
        <v>6</v>
      </c>
      <c r="AY12" s="62">
        <v>4</v>
      </c>
      <c r="AZ12" s="2" t="s">
        <v>45</v>
      </c>
      <c r="BA12" s="70">
        <v>5</v>
      </c>
      <c r="BB12" s="70">
        <v>0</v>
      </c>
      <c r="BC12" s="70">
        <v>0</v>
      </c>
      <c r="BD12" s="70">
        <v>0</v>
      </c>
      <c r="BE12" s="70">
        <v>0</v>
      </c>
      <c r="BF12" s="115">
        <v>0</v>
      </c>
      <c r="BG12" s="115">
        <v>0</v>
      </c>
      <c r="BH12" s="70">
        <v>0</v>
      </c>
      <c r="BI12" s="70">
        <v>0</v>
      </c>
      <c r="BJ12" s="70">
        <v>2</v>
      </c>
      <c r="BK12" s="70"/>
      <c r="BL12" s="70"/>
      <c r="BM12" s="70"/>
      <c r="BN12" s="70">
        <f t="shared" si="0"/>
        <v>0.53846153846153844</v>
      </c>
    </row>
    <row r="13" spans="1:85" x14ac:dyDescent="0.25">
      <c r="A13" s="62"/>
      <c r="B13" s="2" t="s">
        <v>49</v>
      </c>
      <c r="C13" s="23">
        <v>0</v>
      </c>
      <c r="D13" s="23">
        <v>0</v>
      </c>
      <c r="E13" s="23">
        <v>0</v>
      </c>
      <c r="F13" s="23">
        <v>0</v>
      </c>
      <c r="G13" s="23">
        <v>0</v>
      </c>
      <c r="H13" s="23">
        <v>0</v>
      </c>
      <c r="I13" s="23">
        <v>0</v>
      </c>
      <c r="J13" s="23">
        <v>0</v>
      </c>
      <c r="K13" s="23">
        <v>0</v>
      </c>
      <c r="L13" s="23">
        <f t="shared" si="1"/>
        <v>0</v>
      </c>
      <c r="O13" s="62">
        <v>2</v>
      </c>
      <c r="P13" s="2" t="s">
        <v>45</v>
      </c>
      <c r="Q13" s="70">
        <v>0</v>
      </c>
      <c r="R13" s="70">
        <v>0</v>
      </c>
      <c r="S13" s="70">
        <v>2</v>
      </c>
      <c r="T13" s="115">
        <v>0</v>
      </c>
      <c r="U13" s="70">
        <v>0</v>
      </c>
      <c r="V13" s="70">
        <v>1</v>
      </c>
      <c r="W13" s="70">
        <v>0</v>
      </c>
      <c r="X13" s="70">
        <v>0</v>
      </c>
      <c r="Y13" s="70">
        <v>0</v>
      </c>
      <c r="Z13" s="70"/>
      <c r="AA13" s="23">
        <v>2</v>
      </c>
      <c r="AB13" s="23"/>
      <c r="AC13" s="70">
        <v>0</v>
      </c>
      <c r="AD13" s="151">
        <f t="shared" ref="AD13:AD44" si="3">SUM(Q13:AC13)/13</f>
        <v>0.38461538461538464</v>
      </c>
      <c r="AE13" s="151"/>
      <c r="AH13" s="62"/>
      <c r="AI13" s="74" t="s">
        <v>136</v>
      </c>
      <c r="AJ13" s="70"/>
      <c r="AK13" s="70"/>
      <c r="AL13" s="70"/>
      <c r="AM13" s="70"/>
      <c r="AN13" s="70"/>
      <c r="AO13" s="70"/>
      <c r="AP13" s="70"/>
      <c r="AQ13" s="70"/>
      <c r="AR13" s="70"/>
      <c r="AS13" s="70">
        <f t="shared" si="2"/>
        <v>0</v>
      </c>
      <c r="AY13" s="62">
        <v>5</v>
      </c>
      <c r="AZ13" s="2" t="s">
        <v>41</v>
      </c>
      <c r="BA13" s="70">
        <v>1</v>
      </c>
      <c r="BB13" s="70">
        <v>2</v>
      </c>
      <c r="BC13" s="70">
        <v>7</v>
      </c>
      <c r="BD13" s="70">
        <v>8</v>
      </c>
      <c r="BE13" s="70">
        <v>1</v>
      </c>
      <c r="BF13" s="70">
        <v>1</v>
      </c>
      <c r="BG13" s="11">
        <v>8</v>
      </c>
      <c r="BH13" s="70">
        <v>3</v>
      </c>
      <c r="BI13" s="70">
        <v>4</v>
      </c>
      <c r="BJ13" s="70">
        <v>11</v>
      </c>
      <c r="BK13" s="70"/>
      <c r="BL13" s="70">
        <v>1</v>
      </c>
      <c r="BM13" s="70">
        <v>1</v>
      </c>
      <c r="BN13" s="70">
        <f t="shared" si="0"/>
        <v>3.6923076923076925</v>
      </c>
    </row>
    <row r="14" spans="1:85" x14ac:dyDescent="0.25">
      <c r="A14" s="62"/>
      <c r="B14" s="2" t="s">
        <v>45</v>
      </c>
      <c r="C14" s="23">
        <v>0</v>
      </c>
      <c r="D14" s="23">
        <v>0</v>
      </c>
      <c r="E14" s="23">
        <v>0</v>
      </c>
      <c r="F14" s="23">
        <v>0</v>
      </c>
      <c r="G14" s="23">
        <v>0</v>
      </c>
      <c r="H14" s="23">
        <v>0</v>
      </c>
      <c r="I14" s="23">
        <v>0</v>
      </c>
      <c r="J14" s="23">
        <v>0</v>
      </c>
      <c r="K14" s="23">
        <v>0</v>
      </c>
      <c r="L14" s="23">
        <f t="shared" si="1"/>
        <v>0</v>
      </c>
      <c r="O14" s="62">
        <v>3</v>
      </c>
      <c r="P14" s="2" t="s">
        <v>41</v>
      </c>
      <c r="Q14" s="70">
        <v>10</v>
      </c>
      <c r="R14" s="70">
        <v>1</v>
      </c>
      <c r="S14" s="70">
        <v>8</v>
      </c>
      <c r="T14" s="70">
        <v>7</v>
      </c>
      <c r="U14" s="70">
        <v>16</v>
      </c>
      <c r="V14" s="70">
        <v>32</v>
      </c>
      <c r="W14" s="70">
        <v>21</v>
      </c>
      <c r="X14" s="70">
        <v>30</v>
      </c>
      <c r="Y14" s="70">
        <v>6</v>
      </c>
      <c r="Z14" s="70">
        <v>10</v>
      </c>
      <c r="AA14" s="23">
        <v>4</v>
      </c>
      <c r="AB14">
        <v>16</v>
      </c>
      <c r="AC14" s="70">
        <v>5</v>
      </c>
      <c r="AD14" s="70">
        <f t="shared" si="3"/>
        <v>12.76923076923077</v>
      </c>
      <c r="AE14" s="70"/>
      <c r="AH14" s="62">
        <v>2</v>
      </c>
      <c r="AI14" s="74" t="s">
        <v>90</v>
      </c>
      <c r="AJ14" s="70"/>
      <c r="AK14" s="70"/>
      <c r="AL14" s="70"/>
      <c r="AM14" s="70"/>
      <c r="AN14" s="70"/>
      <c r="AO14" s="70"/>
      <c r="AP14" s="70"/>
      <c r="AQ14" s="70">
        <v>5</v>
      </c>
      <c r="AR14" s="70"/>
      <c r="AS14" s="70">
        <f t="shared" si="2"/>
        <v>5</v>
      </c>
      <c r="AY14" s="62">
        <v>6</v>
      </c>
      <c r="AZ14" s="2" t="s">
        <v>2</v>
      </c>
      <c r="BA14" s="70">
        <v>59</v>
      </c>
      <c r="BB14" s="70">
        <v>19</v>
      </c>
      <c r="BC14" s="70">
        <v>40</v>
      </c>
      <c r="BD14" s="70">
        <v>70</v>
      </c>
      <c r="BE14" s="70">
        <v>64</v>
      </c>
      <c r="BF14" s="70">
        <v>80</v>
      </c>
      <c r="BG14" s="11">
        <v>38</v>
      </c>
      <c r="BH14" s="70">
        <v>26</v>
      </c>
      <c r="BI14" s="70">
        <v>11</v>
      </c>
      <c r="BJ14" s="70">
        <v>11</v>
      </c>
      <c r="BK14">
        <v>77</v>
      </c>
      <c r="BL14" s="70">
        <v>44</v>
      </c>
      <c r="BM14" s="70">
        <v>9</v>
      </c>
      <c r="BN14" s="70">
        <f t="shared" si="0"/>
        <v>42.153846153846153</v>
      </c>
    </row>
    <row r="15" spans="1:85" x14ac:dyDescent="0.25">
      <c r="A15" s="62">
        <v>2</v>
      </c>
      <c r="B15" s="2" t="s">
        <v>41</v>
      </c>
      <c r="C15" s="23">
        <v>0</v>
      </c>
      <c r="D15" s="23">
        <v>0</v>
      </c>
      <c r="E15" s="23">
        <v>0</v>
      </c>
      <c r="F15" s="23">
        <v>2</v>
      </c>
      <c r="G15" s="23">
        <v>3</v>
      </c>
      <c r="H15" s="23"/>
      <c r="I15" s="23">
        <v>5</v>
      </c>
      <c r="J15" s="23">
        <v>0</v>
      </c>
      <c r="K15" s="23">
        <v>0</v>
      </c>
      <c r="L15" s="23">
        <f t="shared" si="1"/>
        <v>10</v>
      </c>
      <c r="O15" s="62">
        <v>4</v>
      </c>
      <c r="P15" s="2" t="s">
        <v>2</v>
      </c>
      <c r="Q15" s="70">
        <v>40</v>
      </c>
      <c r="R15" s="70">
        <v>48</v>
      </c>
      <c r="S15" s="70">
        <v>40</v>
      </c>
      <c r="T15" s="70">
        <v>16</v>
      </c>
      <c r="U15" s="70">
        <v>19</v>
      </c>
      <c r="V15" s="70">
        <v>16</v>
      </c>
      <c r="W15" s="149">
        <v>10</v>
      </c>
      <c r="X15" s="70">
        <v>19</v>
      </c>
      <c r="Y15" s="70">
        <v>18</v>
      </c>
      <c r="Z15" s="70">
        <v>20</v>
      </c>
      <c r="AA15" s="23">
        <v>59</v>
      </c>
      <c r="AB15">
        <v>30</v>
      </c>
      <c r="AC15" s="70">
        <v>22</v>
      </c>
      <c r="AD15" s="70">
        <f t="shared" si="3"/>
        <v>27.46153846153846</v>
      </c>
      <c r="AH15" s="62">
        <v>3</v>
      </c>
      <c r="AI15" s="74" t="s">
        <v>41</v>
      </c>
      <c r="AJ15" s="70"/>
      <c r="AK15" s="70"/>
      <c r="AL15" s="70"/>
      <c r="AM15" s="70"/>
      <c r="AN15" s="70"/>
      <c r="AO15" s="70"/>
      <c r="AP15" s="70"/>
      <c r="AQ15" s="70">
        <v>1</v>
      </c>
      <c r="AR15" s="70"/>
      <c r="AS15" s="70">
        <f t="shared" si="2"/>
        <v>1</v>
      </c>
      <c r="AY15" s="62">
        <v>7</v>
      </c>
      <c r="AZ15" s="2" t="s">
        <v>3</v>
      </c>
      <c r="BA15" s="70">
        <v>34</v>
      </c>
      <c r="BB15" s="70">
        <v>16</v>
      </c>
      <c r="BC15" s="70">
        <v>17</v>
      </c>
      <c r="BD15" s="70">
        <v>18</v>
      </c>
      <c r="BE15" s="70">
        <v>47</v>
      </c>
      <c r="BF15" s="70">
        <v>9</v>
      </c>
      <c r="BG15" s="11">
        <v>12</v>
      </c>
      <c r="BH15" s="70">
        <v>29</v>
      </c>
      <c r="BI15" s="70">
        <v>99</v>
      </c>
      <c r="BJ15" s="70">
        <v>43</v>
      </c>
      <c r="BK15">
        <v>233</v>
      </c>
      <c r="BL15" s="70">
        <v>13</v>
      </c>
      <c r="BM15" s="70">
        <v>11</v>
      </c>
      <c r="BN15" s="70">
        <f t="shared" si="0"/>
        <v>44.692307692307693</v>
      </c>
    </row>
    <row r="16" spans="1:85" x14ac:dyDescent="0.25">
      <c r="A16" s="62">
        <v>3</v>
      </c>
      <c r="B16" s="2" t="s">
        <v>2</v>
      </c>
      <c r="C16" s="23">
        <v>0</v>
      </c>
      <c r="D16" s="23">
        <v>0</v>
      </c>
      <c r="E16" s="23">
        <v>0</v>
      </c>
      <c r="F16" s="23">
        <v>6</v>
      </c>
      <c r="G16" s="13">
        <v>6</v>
      </c>
      <c r="H16" s="13">
        <v>22</v>
      </c>
      <c r="I16" s="13">
        <v>6</v>
      </c>
      <c r="J16" s="23">
        <v>0</v>
      </c>
      <c r="K16" s="23">
        <v>0</v>
      </c>
      <c r="L16" s="23">
        <f t="shared" si="1"/>
        <v>40</v>
      </c>
      <c r="O16" s="62"/>
      <c r="P16" s="147" t="s">
        <v>154</v>
      </c>
      <c r="Q16" s="149">
        <v>15</v>
      </c>
      <c r="R16" s="149">
        <v>0</v>
      </c>
      <c r="S16" s="149">
        <v>0</v>
      </c>
      <c r="T16" s="149">
        <v>0</v>
      </c>
      <c r="U16" s="149">
        <v>0</v>
      </c>
      <c r="V16" s="149">
        <v>0</v>
      </c>
      <c r="W16" s="70">
        <v>0</v>
      </c>
      <c r="X16" s="149">
        <v>0</v>
      </c>
      <c r="Y16" s="70">
        <v>0</v>
      </c>
      <c r="Z16" s="70"/>
      <c r="AA16" s="70">
        <v>0</v>
      </c>
      <c r="AB16" s="70"/>
      <c r="AC16" s="151">
        <v>0</v>
      </c>
      <c r="AD16" s="70">
        <f t="shared" si="3"/>
        <v>1.1538461538461537</v>
      </c>
      <c r="AH16" s="62">
        <v>4</v>
      </c>
      <c r="AI16" s="74" t="s">
        <v>2</v>
      </c>
      <c r="AJ16" s="70"/>
      <c r="AK16" s="70">
        <v>11</v>
      </c>
      <c r="AL16" s="70">
        <v>9</v>
      </c>
      <c r="AM16" s="70">
        <v>22</v>
      </c>
      <c r="AN16" s="70"/>
      <c r="AO16" s="70">
        <v>10</v>
      </c>
      <c r="AP16" s="70">
        <v>3</v>
      </c>
      <c r="AQ16" s="70">
        <v>4</v>
      </c>
      <c r="AR16" s="70"/>
      <c r="AS16" s="70">
        <f t="shared" si="2"/>
        <v>59</v>
      </c>
      <c r="AY16" s="62">
        <v>8</v>
      </c>
      <c r="AZ16" s="2" t="s">
        <v>4</v>
      </c>
      <c r="BA16" s="70">
        <v>8</v>
      </c>
      <c r="BB16" s="70">
        <v>16</v>
      </c>
      <c r="BC16" s="70">
        <v>6</v>
      </c>
      <c r="BD16" s="70">
        <v>13</v>
      </c>
      <c r="BE16" s="70">
        <v>16</v>
      </c>
      <c r="BF16" s="70">
        <v>2</v>
      </c>
      <c r="BG16" s="11">
        <v>6</v>
      </c>
      <c r="BH16" s="70">
        <v>34</v>
      </c>
      <c r="BI16" s="70">
        <v>6</v>
      </c>
      <c r="BJ16" s="70">
        <v>12</v>
      </c>
      <c r="BK16">
        <v>19</v>
      </c>
      <c r="BL16" s="70">
        <v>16</v>
      </c>
      <c r="BM16" s="70">
        <v>18</v>
      </c>
      <c r="BN16" s="70">
        <f t="shared" si="0"/>
        <v>13.23076923076923</v>
      </c>
    </row>
    <row r="17" spans="1:66" x14ac:dyDescent="0.25">
      <c r="A17" s="62">
        <v>4</v>
      </c>
      <c r="B17" s="2" t="s">
        <v>43</v>
      </c>
      <c r="C17" s="23">
        <v>0</v>
      </c>
      <c r="D17" s="23">
        <v>0</v>
      </c>
      <c r="E17" s="23">
        <v>1</v>
      </c>
      <c r="F17" s="23">
        <v>0</v>
      </c>
      <c r="G17" s="23">
        <v>0</v>
      </c>
      <c r="H17" s="23">
        <v>0</v>
      </c>
      <c r="I17" s="23">
        <v>0</v>
      </c>
      <c r="J17" s="23">
        <v>0</v>
      </c>
      <c r="K17" s="23">
        <v>0</v>
      </c>
      <c r="L17" s="23">
        <f t="shared" si="1"/>
        <v>1</v>
      </c>
      <c r="O17" s="62">
        <v>5</v>
      </c>
      <c r="P17" s="2" t="s">
        <v>43</v>
      </c>
      <c r="Q17" s="70">
        <v>1</v>
      </c>
      <c r="R17" s="70">
        <v>0</v>
      </c>
      <c r="S17" s="70">
        <v>0</v>
      </c>
      <c r="T17" s="115">
        <v>0</v>
      </c>
      <c r="U17" s="115">
        <v>0</v>
      </c>
      <c r="V17" s="70">
        <v>0</v>
      </c>
      <c r="W17" s="70">
        <v>0</v>
      </c>
      <c r="X17" s="70">
        <v>0</v>
      </c>
      <c r="Y17" s="70">
        <v>0</v>
      </c>
      <c r="Z17" s="70"/>
      <c r="AA17" s="23">
        <v>0</v>
      </c>
      <c r="AB17" s="23"/>
      <c r="AC17" s="151">
        <v>0</v>
      </c>
      <c r="AD17" s="151">
        <f t="shared" si="3"/>
        <v>7.6923076923076927E-2</v>
      </c>
      <c r="AH17" s="62"/>
      <c r="AI17" s="74" t="s">
        <v>43</v>
      </c>
      <c r="AJ17" s="70"/>
      <c r="AK17" s="70"/>
      <c r="AL17" s="70"/>
      <c r="AM17" s="70"/>
      <c r="AN17" s="70"/>
      <c r="AO17" s="70"/>
      <c r="AP17" s="70"/>
      <c r="AQ17" s="70"/>
      <c r="AR17" s="70"/>
      <c r="AS17" s="70">
        <f t="shared" si="2"/>
        <v>0</v>
      </c>
      <c r="AY17" s="62">
        <v>9</v>
      </c>
      <c r="AZ17" s="79" t="s">
        <v>261</v>
      </c>
      <c r="BA17" s="70">
        <v>0</v>
      </c>
      <c r="BB17" s="70">
        <v>0</v>
      </c>
      <c r="BC17" s="70">
        <v>0</v>
      </c>
      <c r="BD17" s="70">
        <v>0</v>
      </c>
      <c r="BE17" s="70">
        <v>0</v>
      </c>
      <c r="BF17" s="70">
        <v>0</v>
      </c>
      <c r="BG17" s="70">
        <v>0</v>
      </c>
      <c r="BH17" s="70">
        <v>0</v>
      </c>
      <c r="BI17" s="70">
        <v>0</v>
      </c>
      <c r="BJ17" s="70">
        <v>0</v>
      </c>
      <c r="BK17" s="70">
        <v>0</v>
      </c>
      <c r="BL17" s="70">
        <v>1</v>
      </c>
      <c r="BM17" s="70"/>
      <c r="BN17" s="151">
        <f t="shared" si="0"/>
        <v>7.6923076923076927E-2</v>
      </c>
    </row>
    <row r="18" spans="1:66" x14ac:dyDescent="0.25">
      <c r="A18" s="62">
        <v>5</v>
      </c>
      <c r="B18" s="2" t="s">
        <v>3</v>
      </c>
      <c r="C18" s="23">
        <v>0</v>
      </c>
      <c r="D18" s="23">
        <v>0</v>
      </c>
      <c r="E18" s="23">
        <v>9</v>
      </c>
      <c r="F18" s="23">
        <v>11</v>
      </c>
      <c r="G18" s="23">
        <v>4</v>
      </c>
      <c r="H18" s="23">
        <v>12</v>
      </c>
      <c r="I18" s="23">
        <v>4</v>
      </c>
      <c r="J18" s="23">
        <v>4</v>
      </c>
      <c r="K18" s="23">
        <v>0</v>
      </c>
      <c r="L18" s="23">
        <f t="shared" si="1"/>
        <v>44</v>
      </c>
      <c r="O18" s="62">
        <v>6</v>
      </c>
      <c r="P18" s="2" t="s">
        <v>3</v>
      </c>
      <c r="Q18" s="70">
        <v>44</v>
      </c>
      <c r="R18" s="70">
        <v>39</v>
      </c>
      <c r="S18" s="70">
        <v>42</v>
      </c>
      <c r="T18" s="70">
        <v>50</v>
      </c>
      <c r="U18" s="70">
        <v>54</v>
      </c>
      <c r="V18" s="70">
        <v>64</v>
      </c>
      <c r="W18" s="70">
        <v>51</v>
      </c>
      <c r="X18" s="70">
        <v>62</v>
      </c>
      <c r="Y18" s="70">
        <v>124</v>
      </c>
      <c r="Z18" s="70">
        <v>108</v>
      </c>
      <c r="AA18" s="23">
        <v>184</v>
      </c>
      <c r="AB18">
        <v>74</v>
      </c>
      <c r="AC18" s="70">
        <v>68</v>
      </c>
      <c r="AD18" s="70">
        <f t="shared" si="3"/>
        <v>74.15384615384616</v>
      </c>
      <c r="AH18" s="62">
        <v>5</v>
      </c>
      <c r="AI18" s="74" t="s">
        <v>3</v>
      </c>
      <c r="AJ18" s="70"/>
      <c r="AK18" s="70">
        <v>11</v>
      </c>
      <c r="AL18" s="70">
        <v>6</v>
      </c>
      <c r="AM18" s="70">
        <v>9</v>
      </c>
      <c r="AN18" s="70"/>
      <c r="AO18" s="70"/>
      <c r="AP18" s="70">
        <v>1</v>
      </c>
      <c r="AQ18" s="70">
        <v>3</v>
      </c>
      <c r="AR18" s="70">
        <v>4</v>
      </c>
      <c r="AS18" s="70">
        <f t="shared" si="2"/>
        <v>34</v>
      </c>
      <c r="AY18" s="62">
        <v>10</v>
      </c>
      <c r="AZ18" s="2" t="s">
        <v>7</v>
      </c>
      <c r="BA18" s="70">
        <v>43</v>
      </c>
      <c r="BB18" s="70">
        <v>58</v>
      </c>
      <c r="BC18" s="70">
        <v>8</v>
      </c>
      <c r="BD18" s="70">
        <v>6</v>
      </c>
      <c r="BE18" s="70">
        <v>5</v>
      </c>
      <c r="BF18" s="70">
        <v>18</v>
      </c>
      <c r="BG18" s="11">
        <v>18</v>
      </c>
      <c r="BH18" s="70">
        <v>7</v>
      </c>
      <c r="BI18" s="70">
        <v>32</v>
      </c>
      <c r="BJ18" s="70">
        <v>7</v>
      </c>
      <c r="BK18">
        <v>9</v>
      </c>
      <c r="BL18" s="70">
        <v>54</v>
      </c>
      <c r="BM18" s="70">
        <v>43</v>
      </c>
      <c r="BN18" s="70">
        <f t="shared" si="0"/>
        <v>23.692307692307693</v>
      </c>
    </row>
    <row r="19" spans="1:66" x14ac:dyDescent="0.25">
      <c r="A19" s="62">
        <v>6</v>
      </c>
      <c r="B19" s="2" t="s">
        <v>4</v>
      </c>
      <c r="C19" s="23">
        <v>0</v>
      </c>
      <c r="D19" s="23">
        <v>0</v>
      </c>
      <c r="E19" s="23">
        <v>3</v>
      </c>
      <c r="F19" s="23">
        <v>8</v>
      </c>
      <c r="G19" s="23"/>
      <c r="H19" s="23">
        <v>1</v>
      </c>
      <c r="I19" s="23">
        <v>2</v>
      </c>
      <c r="J19" s="23">
        <v>4</v>
      </c>
      <c r="K19" s="23">
        <v>2</v>
      </c>
      <c r="L19" s="23">
        <f t="shared" si="1"/>
        <v>20</v>
      </c>
      <c r="O19" s="62">
        <v>7</v>
      </c>
      <c r="P19" s="2" t="s">
        <v>4</v>
      </c>
      <c r="Q19" s="70">
        <v>20</v>
      </c>
      <c r="R19" s="70">
        <v>20</v>
      </c>
      <c r="S19" s="70">
        <v>2</v>
      </c>
      <c r="T19" s="70">
        <v>1</v>
      </c>
      <c r="U19" s="70">
        <v>7</v>
      </c>
      <c r="V19" s="70">
        <v>5</v>
      </c>
      <c r="W19" s="70">
        <v>0</v>
      </c>
      <c r="X19" s="70">
        <v>1</v>
      </c>
      <c r="Y19" s="70">
        <v>0</v>
      </c>
      <c r="Z19" s="70">
        <v>5</v>
      </c>
      <c r="AA19" s="23">
        <v>1</v>
      </c>
      <c r="AB19">
        <v>2</v>
      </c>
      <c r="AC19" s="70">
        <v>1</v>
      </c>
      <c r="AD19" s="70">
        <f t="shared" si="3"/>
        <v>5</v>
      </c>
      <c r="AH19" s="62">
        <v>6</v>
      </c>
      <c r="AI19" s="74" t="s">
        <v>4</v>
      </c>
      <c r="AJ19" s="70"/>
      <c r="AK19" s="70">
        <v>2</v>
      </c>
      <c r="AL19" s="70"/>
      <c r="AM19" s="70"/>
      <c r="AN19" s="70"/>
      <c r="AO19" s="70"/>
      <c r="AP19" s="70">
        <v>2</v>
      </c>
      <c r="AQ19" s="70">
        <v>4</v>
      </c>
      <c r="AR19" s="70"/>
      <c r="AS19" s="70">
        <f t="shared" si="2"/>
        <v>8</v>
      </c>
      <c r="AY19" s="62">
        <v>11</v>
      </c>
      <c r="AZ19" s="2" t="s">
        <v>50</v>
      </c>
      <c r="BA19" s="70">
        <v>1</v>
      </c>
      <c r="BB19" s="70">
        <v>0</v>
      </c>
      <c r="BC19" s="70">
        <v>0</v>
      </c>
      <c r="BD19" s="70">
        <v>0</v>
      </c>
      <c r="BE19" s="70">
        <v>0</v>
      </c>
      <c r="BF19" s="70">
        <v>1</v>
      </c>
      <c r="BG19" s="70">
        <v>0</v>
      </c>
      <c r="BH19" s="70">
        <v>1</v>
      </c>
      <c r="BI19" s="70">
        <v>0</v>
      </c>
      <c r="BJ19" s="70">
        <v>3</v>
      </c>
      <c r="BK19">
        <v>1</v>
      </c>
      <c r="BL19" s="70">
        <v>3</v>
      </c>
      <c r="BM19" s="70">
        <v>3</v>
      </c>
      <c r="BN19" s="70">
        <f t="shared" si="0"/>
        <v>1</v>
      </c>
    </row>
    <row r="20" spans="1:66" x14ac:dyDescent="0.25">
      <c r="A20" s="62"/>
      <c r="B20" s="2" t="s">
        <v>48</v>
      </c>
      <c r="C20" s="23">
        <v>0</v>
      </c>
      <c r="D20" s="23">
        <v>0</v>
      </c>
      <c r="E20" s="23">
        <v>18</v>
      </c>
      <c r="F20" s="23">
        <v>21</v>
      </c>
      <c r="G20" s="23">
        <v>5</v>
      </c>
      <c r="H20" s="23">
        <v>0</v>
      </c>
      <c r="I20" s="23">
        <v>0</v>
      </c>
      <c r="J20" s="23">
        <v>1</v>
      </c>
      <c r="K20" s="23">
        <v>0</v>
      </c>
      <c r="L20" s="23">
        <f t="shared" si="1"/>
        <v>45</v>
      </c>
      <c r="O20" s="62"/>
      <c r="P20" s="2" t="s">
        <v>48</v>
      </c>
      <c r="Q20" s="148">
        <v>45</v>
      </c>
      <c r="R20" s="148">
        <v>0</v>
      </c>
      <c r="S20" s="148">
        <v>0</v>
      </c>
      <c r="T20" s="148">
        <v>1</v>
      </c>
      <c r="U20" s="148">
        <v>0</v>
      </c>
      <c r="V20" s="148">
        <v>0</v>
      </c>
      <c r="W20" s="148">
        <v>0</v>
      </c>
      <c r="X20" s="148">
        <v>0</v>
      </c>
      <c r="Y20" s="70">
        <v>2</v>
      </c>
      <c r="Z20" s="70"/>
      <c r="AA20" s="23">
        <v>0</v>
      </c>
      <c r="AB20" s="23"/>
      <c r="AC20" s="70">
        <v>0</v>
      </c>
      <c r="AD20" s="70">
        <f t="shared" si="3"/>
        <v>3.6923076923076925</v>
      </c>
      <c r="AH20" s="62"/>
      <c r="AI20" s="74" t="s">
        <v>48</v>
      </c>
      <c r="AJ20" s="70"/>
      <c r="AK20" s="70"/>
      <c r="AL20" s="70"/>
      <c r="AM20" s="70"/>
      <c r="AN20" s="70"/>
      <c r="AO20" s="70"/>
      <c r="AP20" s="70"/>
      <c r="AQ20" s="70"/>
      <c r="AR20" s="70"/>
      <c r="AS20" s="70">
        <f t="shared" si="2"/>
        <v>0</v>
      </c>
      <c r="AY20" s="62">
        <v>12</v>
      </c>
      <c r="AZ20" s="2" t="s">
        <v>51</v>
      </c>
      <c r="BA20" s="70">
        <v>25</v>
      </c>
      <c r="BB20" s="70">
        <v>8</v>
      </c>
      <c r="BC20" s="70">
        <v>12</v>
      </c>
      <c r="BD20" s="70">
        <v>21</v>
      </c>
      <c r="BE20" s="70">
        <v>14</v>
      </c>
      <c r="BF20" s="70">
        <v>10</v>
      </c>
      <c r="BG20" s="11">
        <v>6</v>
      </c>
      <c r="BH20" s="70">
        <v>30</v>
      </c>
      <c r="BI20" s="70">
        <v>10</v>
      </c>
      <c r="BJ20" s="70">
        <v>15</v>
      </c>
      <c r="BK20">
        <v>11</v>
      </c>
      <c r="BL20" s="70">
        <v>7</v>
      </c>
      <c r="BM20" s="70">
        <v>6</v>
      </c>
      <c r="BN20" s="70">
        <f t="shared" si="0"/>
        <v>13.461538461538462</v>
      </c>
    </row>
    <row r="21" spans="1:66" x14ac:dyDescent="0.25">
      <c r="A21" s="62"/>
      <c r="B21" s="2" t="s">
        <v>6</v>
      </c>
      <c r="C21" s="23">
        <v>0</v>
      </c>
      <c r="D21" s="23">
        <v>0</v>
      </c>
      <c r="E21" s="23">
        <v>0</v>
      </c>
      <c r="F21" s="23">
        <v>0</v>
      </c>
      <c r="G21" s="23">
        <v>0</v>
      </c>
      <c r="H21" s="23">
        <v>0</v>
      </c>
      <c r="I21" s="23">
        <v>0</v>
      </c>
      <c r="J21" s="23">
        <v>0</v>
      </c>
      <c r="K21" s="23">
        <v>0</v>
      </c>
      <c r="L21" s="23">
        <f t="shared" si="1"/>
        <v>0</v>
      </c>
      <c r="O21" s="62">
        <v>8</v>
      </c>
      <c r="P21" s="2" t="s">
        <v>6</v>
      </c>
      <c r="Q21" s="70">
        <v>0</v>
      </c>
      <c r="R21" s="70">
        <v>0</v>
      </c>
      <c r="S21" s="70">
        <v>6</v>
      </c>
      <c r="T21" s="70">
        <v>5</v>
      </c>
      <c r="U21" s="70">
        <v>1</v>
      </c>
      <c r="V21" s="70">
        <v>2</v>
      </c>
      <c r="W21" s="70">
        <v>2</v>
      </c>
      <c r="X21" s="70">
        <v>9</v>
      </c>
      <c r="Y21" s="70">
        <v>5</v>
      </c>
      <c r="Z21" s="70">
        <v>8</v>
      </c>
      <c r="AA21" s="23">
        <v>6</v>
      </c>
      <c r="AB21">
        <v>2</v>
      </c>
      <c r="AC21" s="70">
        <v>0</v>
      </c>
      <c r="AD21" s="70">
        <f t="shared" si="3"/>
        <v>3.5384615384615383</v>
      </c>
      <c r="AH21" s="62"/>
      <c r="AI21" s="74" t="s">
        <v>6</v>
      </c>
      <c r="AJ21" s="70"/>
      <c r="AK21" s="70"/>
      <c r="AL21" s="70"/>
      <c r="AM21" s="70"/>
      <c r="AN21" s="70"/>
      <c r="AO21" s="70"/>
      <c r="AP21" s="70"/>
      <c r="AQ21" s="70"/>
      <c r="AR21" s="70"/>
      <c r="AS21" s="70">
        <f t="shared" si="2"/>
        <v>0</v>
      </c>
      <c r="AY21" s="62">
        <v>13</v>
      </c>
      <c r="AZ21" s="2" t="s">
        <v>42</v>
      </c>
      <c r="BA21" s="70">
        <v>0</v>
      </c>
      <c r="BB21" s="70">
        <v>2</v>
      </c>
      <c r="BC21" s="70">
        <v>0</v>
      </c>
      <c r="BD21" s="70">
        <v>1</v>
      </c>
      <c r="BE21" s="70">
        <v>0</v>
      </c>
      <c r="BF21" s="70">
        <v>6</v>
      </c>
      <c r="BG21" s="11">
        <v>4</v>
      </c>
      <c r="BH21" s="70">
        <v>2</v>
      </c>
      <c r="BI21" s="70">
        <v>2</v>
      </c>
      <c r="BJ21" s="70">
        <v>1</v>
      </c>
      <c r="BK21">
        <v>2</v>
      </c>
      <c r="BL21" s="70">
        <v>1</v>
      </c>
      <c r="BM21" s="70"/>
      <c r="BN21" s="70">
        <f t="shared" si="0"/>
        <v>1.6153846153846154</v>
      </c>
    </row>
    <row r="22" spans="1:66" x14ac:dyDescent="0.25">
      <c r="A22" s="62">
        <v>7</v>
      </c>
      <c r="B22" s="2" t="s">
        <v>7</v>
      </c>
      <c r="C22" s="23">
        <v>0</v>
      </c>
      <c r="D22" s="23">
        <v>0</v>
      </c>
      <c r="E22" s="23">
        <v>0</v>
      </c>
      <c r="F22" s="23">
        <v>0</v>
      </c>
      <c r="G22" s="23">
        <v>48</v>
      </c>
      <c r="H22" s="23">
        <v>0</v>
      </c>
      <c r="I22" s="23">
        <v>21</v>
      </c>
      <c r="J22" s="23">
        <v>1</v>
      </c>
      <c r="K22" s="23">
        <v>5</v>
      </c>
      <c r="L22" s="23">
        <f t="shared" si="1"/>
        <v>75</v>
      </c>
      <c r="O22" s="62">
        <v>9</v>
      </c>
      <c r="P22" s="2" t="s">
        <v>7</v>
      </c>
      <c r="Q22" s="70">
        <v>75</v>
      </c>
      <c r="R22" s="70">
        <v>29</v>
      </c>
      <c r="S22" s="70">
        <v>2</v>
      </c>
      <c r="T22" s="70">
        <v>8</v>
      </c>
      <c r="U22" s="70">
        <v>9</v>
      </c>
      <c r="V22" s="70">
        <v>20</v>
      </c>
      <c r="W22" s="70">
        <v>27</v>
      </c>
      <c r="X22" s="70">
        <v>8</v>
      </c>
      <c r="Y22" s="70">
        <v>25</v>
      </c>
      <c r="Z22" s="70">
        <v>29</v>
      </c>
      <c r="AA22" s="23">
        <v>62</v>
      </c>
      <c r="AB22">
        <v>68</v>
      </c>
      <c r="AC22" s="70">
        <v>34</v>
      </c>
      <c r="AD22" s="70">
        <f t="shared" si="3"/>
        <v>30.46153846153846</v>
      </c>
      <c r="AH22" s="62">
        <v>7</v>
      </c>
      <c r="AI22" s="74" t="s">
        <v>7</v>
      </c>
      <c r="AJ22" s="70"/>
      <c r="AK22" s="70"/>
      <c r="AL22" s="70"/>
      <c r="AM22" s="70">
        <v>3</v>
      </c>
      <c r="AN22" s="70">
        <v>9</v>
      </c>
      <c r="AO22" s="70">
        <v>4</v>
      </c>
      <c r="AP22" s="70">
        <v>7</v>
      </c>
      <c r="AQ22" s="70">
        <v>17</v>
      </c>
      <c r="AR22" s="70">
        <v>3</v>
      </c>
      <c r="AS22" s="70">
        <f t="shared" si="2"/>
        <v>43</v>
      </c>
      <c r="AY22" s="62"/>
      <c r="AZ22" s="74" t="s">
        <v>201</v>
      </c>
      <c r="BI22" s="70">
        <v>4</v>
      </c>
      <c r="BJ22" s="70"/>
      <c r="BK22" s="70"/>
      <c r="BL22" s="70"/>
      <c r="BM22" s="70"/>
      <c r="BN22" s="151">
        <f t="shared" si="0"/>
        <v>0.30769230769230771</v>
      </c>
    </row>
    <row r="23" spans="1:66" x14ac:dyDescent="0.25">
      <c r="A23" s="62"/>
      <c r="B23" s="2" t="s">
        <v>50</v>
      </c>
      <c r="C23" s="23">
        <v>0</v>
      </c>
      <c r="D23" s="23">
        <v>0</v>
      </c>
      <c r="E23" s="23">
        <v>0</v>
      </c>
      <c r="F23" s="23">
        <v>0</v>
      </c>
      <c r="G23" s="23">
        <v>0</v>
      </c>
      <c r="H23" s="23">
        <v>0</v>
      </c>
      <c r="I23" s="23">
        <v>0</v>
      </c>
      <c r="J23" s="23">
        <v>0</v>
      </c>
      <c r="K23" s="23">
        <v>0</v>
      </c>
      <c r="L23" s="23">
        <f t="shared" si="1"/>
        <v>0</v>
      </c>
      <c r="O23" s="62">
        <v>10</v>
      </c>
      <c r="P23" s="74" t="s">
        <v>50</v>
      </c>
      <c r="Q23" s="115">
        <v>0</v>
      </c>
      <c r="R23" s="115">
        <v>0</v>
      </c>
      <c r="S23" s="115">
        <v>0</v>
      </c>
      <c r="T23" s="115">
        <v>0</v>
      </c>
      <c r="U23" s="115">
        <v>0</v>
      </c>
      <c r="V23" s="115">
        <v>0</v>
      </c>
      <c r="W23" s="115">
        <v>0</v>
      </c>
      <c r="X23" s="115">
        <v>0</v>
      </c>
      <c r="Y23" s="115">
        <v>0</v>
      </c>
      <c r="Z23" s="115">
        <v>0</v>
      </c>
      <c r="AA23" s="23">
        <v>2</v>
      </c>
      <c r="AB23" s="23"/>
      <c r="AC23" s="70">
        <v>0</v>
      </c>
      <c r="AD23" s="151">
        <f t="shared" si="3"/>
        <v>0.15384615384615385</v>
      </c>
      <c r="AE23" s="151"/>
      <c r="AH23" s="62">
        <v>8</v>
      </c>
      <c r="AI23" s="74" t="s">
        <v>50</v>
      </c>
      <c r="AJ23" s="70"/>
      <c r="AK23" s="70"/>
      <c r="AL23" s="70"/>
      <c r="AM23" s="70"/>
      <c r="AN23" s="70"/>
      <c r="AO23" s="70"/>
      <c r="AP23" s="70"/>
      <c r="AQ23" s="70">
        <v>1</v>
      </c>
      <c r="AR23" s="70"/>
      <c r="AS23" s="70">
        <f t="shared" si="2"/>
        <v>1</v>
      </c>
      <c r="AY23" s="62">
        <v>14</v>
      </c>
      <c r="AZ23" s="74" t="s">
        <v>9</v>
      </c>
      <c r="BA23" s="70">
        <v>0</v>
      </c>
      <c r="BB23" s="70">
        <v>0</v>
      </c>
      <c r="BC23" s="70">
        <v>0</v>
      </c>
      <c r="BD23" s="70">
        <v>0</v>
      </c>
      <c r="BE23" s="70">
        <v>0</v>
      </c>
      <c r="BF23" s="70">
        <v>0</v>
      </c>
      <c r="BG23" s="11">
        <v>0</v>
      </c>
      <c r="BH23" s="70">
        <v>7</v>
      </c>
      <c r="BI23" s="70">
        <v>3</v>
      </c>
      <c r="BJ23" s="70"/>
      <c r="BK23" s="70"/>
      <c r="BL23" s="70">
        <v>4</v>
      </c>
      <c r="BM23" s="70">
        <v>5</v>
      </c>
      <c r="BN23" s="70">
        <f t="shared" si="0"/>
        <v>1.4615384615384615</v>
      </c>
    </row>
    <row r="24" spans="1:66" x14ac:dyDescent="0.25">
      <c r="A24" s="62">
        <v>8</v>
      </c>
      <c r="B24" s="2" t="s">
        <v>51</v>
      </c>
      <c r="C24" s="23">
        <v>0</v>
      </c>
      <c r="D24" s="23">
        <v>0</v>
      </c>
      <c r="E24" s="23">
        <v>0</v>
      </c>
      <c r="F24" s="23">
        <v>0</v>
      </c>
      <c r="G24" s="23">
        <v>0</v>
      </c>
      <c r="H24" s="23">
        <v>1</v>
      </c>
      <c r="I24" s="23">
        <v>0</v>
      </c>
      <c r="J24" s="23">
        <v>0</v>
      </c>
      <c r="K24" s="23">
        <v>0</v>
      </c>
      <c r="L24" s="23">
        <f t="shared" si="1"/>
        <v>1</v>
      </c>
      <c r="O24" s="62">
        <v>11</v>
      </c>
      <c r="P24" s="2" t="s">
        <v>51</v>
      </c>
      <c r="Q24" s="70">
        <v>1</v>
      </c>
      <c r="R24" s="70">
        <v>0</v>
      </c>
      <c r="S24" s="70">
        <v>0</v>
      </c>
      <c r="T24" s="115">
        <v>2</v>
      </c>
      <c r="U24" s="115">
        <v>0</v>
      </c>
      <c r="V24" s="70">
        <v>3</v>
      </c>
      <c r="W24" s="70">
        <v>0</v>
      </c>
      <c r="X24" s="70">
        <v>1</v>
      </c>
      <c r="Y24" s="70">
        <v>1</v>
      </c>
      <c r="Z24" s="70">
        <v>3</v>
      </c>
      <c r="AA24" s="23">
        <v>0</v>
      </c>
      <c r="AB24">
        <v>1</v>
      </c>
      <c r="AC24" s="70">
        <v>10</v>
      </c>
      <c r="AD24" s="70">
        <f t="shared" si="3"/>
        <v>1.6923076923076923</v>
      </c>
      <c r="AH24" s="62">
        <v>9</v>
      </c>
      <c r="AI24" s="74" t="s">
        <v>51</v>
      </c>
      <c r="AJ24" s="70"/>
      <c r="AK24" s="70"/>
      <c r="AL24" s="70"/>
      <c r="AM24" s="70"/>
      <c r="AN24" s="70">
        <v>1</v>
      </c>
      <c r="AO24" s="70">
        <v>2</v>
      </c>
      <c r="AP24" s="70">
        <v>7</v>
      </c>
      <c r="AQ24" s="70">
        <v>13</v>
      </c>
      <c r="AR24" s="70">
        <v>2</v>
      </c>
      <c r="AS24" s="70">
        <f t="shared" si="2"/>
        <v>25</v>
      </c>
      <c r="AY24" s="62">
        <v>15</v>
      </c>
      <c r="AZ24" s="74" t="s">
        <v>44</v>
      </c>
      <c r="BA24" s="70"/>
      <c r="BB24" s="70"/>
      <c r="BC24" s="70"/>
      <c r="BD24" s="70">
        <v>2</v>
      </c>
      <c r="BE24" s="70">
        <v>1</v>
      </c>
      <c r="BF24" s="70">
        <v>0</v>
      </c>
      <c r="BG24" s="70">
        <v>0</v>
      </c>
      <c r="BH24" s="70">
        <v>2</v>
      </c>
      <c r="BI24" s="70">
        <v>0</v>
      </c>
      <c r="BJ24" s="70"/>
      <c r="BK24">
        <v>1</v>
      </c>
      <c r="BL24" s="70"/>
      <c r="BM24" s="70">
        <v>2</v>
      </c>
      <c r="BN24" s="70">
        <f t="shared" si="0"/>
        <v>0.61538461538461542</v>
      </c>
    </row>
    <row r="25" spans="1:66" x14ac:dyDescent="0.25">
      <c r="A25" s="62">
        <v>9</v>
      </c>
      <c r="B25" s="2" t="s">
        <v>42</v>
      </c>
      <c r="C25" s="23">
        <v>0</v>
      </c>
      <c r="D25" s="23">
        <v>0</v>
      </c>
      <c r="E25" s="23">
        <v>0</v>
      </c>
      <c r="F25" s="23">
        <v>0</v>
      </c>
      <c r="G25" s="23">
        <v>0</v>
      </c>
      <c r="H25" s="23">
        <v>0</v>
      </c>
      <c r="I25" s="23">
        <v>0</v>
      </c>
      <c r="J25" s="23">
        <v>0</v>
      </c>
      <c r="K25" s="23">
        <v>1</v>
      </c>
      <c r="L25" s="23">
        <f t="shared" si="1"/>
        <v>1</v>
      </c>
      <c r="O25" s="62">
        <v>12</v>
      </c>
      <c r="P25" s="2" t="s">
        <v>42</v>
      </c>
      <c r="Q25" s="70">
        <v>1</v>
      </c>
      <c r="R25" s="70">
        <v>0</v>
      </c>
      <c r="S25" s="70">
        <v>0</v>
      </c>
      <c r="T25" s="115">
        <v>0</v>
      </c>
      <c r="U25" s="115">
        <v>1</v>
      </c>
      <c r="V25" s="70">
        <v>1</v>
      </c>
      <c r="W25" s="70">
        <v>1</v>
      </c>
      <c r="X25" s="70">
        <v>0</v>
      </c>
      <c r="Y25" s="70">
        <v>2</v>
      </c>
      <c r="Z25" s="70">
        <v>3</v>
      </c>
      <c r="AA25" s="23">
        <v>4</v>
      </c>
      <c r="AB25" s="23"/>
      <c r="AC25" s="151">
        <v>2</v>
      </c>
      <c r="AD25" s="70">
        <f t="shared" si="3"/>
        <v>1.1538461538461537</v>
      </c>
      <c r="AH25" s="62"/>
      <c r="AI25" s="74" t="s">
        <v>42</v>
      </c>
      <c r="AJ25" s="70"/>
      <c r="AK25" s="70"/>
      <c r="AL25" s="70"/>
      <c r="AM25" s="70"/>
      <c r="AN25" s="70"/>
      <c r="AO25" s="70"/>
      <c r="AP25" s="70"/>
      <c r="AQ25" s="70"/>
      <c r="AR25" s="70"/>
      <c r="AS25" s="70">
        <f t="shared" si="2"/>
        <v>0</v>
      </c>
      <c r="AY25" s="62">
        <v>16</v>
      </c>
      <c r="AZ25" s="74" t="s">
        <v>10</v>
      </c>
      <c r="BA25" s="70">
        <v>0</v>
      </c>
      <c r="BB25" s="70">
        <v>0</v>
      </c>
      <c r="BC25" s="70">
        <v>0</v>
      </c>
      <c r="BD25" s="70">
        <v>0</v>
      </c>
      <c r="BE25" s="70">
        <v>0</v>
      </c>
      <c r="BF25" s="70">
        <v>1</v>
      </c>
      <c r="BG25" s="70">
        <v>0</v>
      </c>
      <c r="BH25" s="70">
        <v>0</v>
      </c>
      <c r="BI25" s="70">
        <v>0</v>
      </c>
      <c r="BJ25" s="70"/>
      <c r="BK25" s="70"/>
      <c r="BL25" s="70"/>
      <c r="BM25" s="70"/>
      <c r="BN25" s="151">
        <f t="shared" si="0"/>
        <v>7.6923076923076927E-2</v>
      </c>
    </row>
    <row r="26" spans="1:66" x14ac:dyDescent="0.25">
      <c r="A26" s="62">
        <v>10</v>
      </c>
      <c r="B26" s="2" t="s">
        <v>8</v>
      </c>
      <c r="C26" s="23">
        <v>0</v>
      </c>
      <c r="D26" s="23">
        <v>0</v>
      </c>
      <c r="E26" s="23">
        <v>0</v>
      </c>
      <c r="F26" s="23">
        <v>0</v>
      </c>
      <c r="G26" s="23">
        <v>0</v>
      </c>
      <c r="H26" s="23">
        <v>0</v>
      </c>
      <c r="I26" s="23">
        <v>0</v>
      </c>
      <c r="J26" s="23">
        <v>1</v>
      </c>
      <c r="K26" s="23"/>
      <c r="L26" s="23">
        <f t="shared" si="1"/>
        <v>1</v>
      </c>
      <c r="O26" s="62"/>
      <c r="P26" s="2" t="s">
        <v>199</v>
      </c>
      <c r="Q26" s="70">
        <v>0</v>
      </c>
      <c r="R26" s="70">
        <v>0</v>
      </c>
      <c r="S26" s="70">
        <v>0</v>
      </c>
      <c r="T26" s="70">
        <v>0</v>
      </c>
      <c r="U26" s="70">
        <v>0</v>
      </c>
      <c r="V26" s="70">
        <v>0</v>
      </c>
      <c r="W26" s="70">
        <v>0</v>
      </c>
      <c r="X26" s="70">
        <v>0</v>
      </c>
      <c r="Y26" s="70">
        <v>0</v>
      </c>
      <c r="Z26" s="70">
        <v>1</v>
      </c>
      <c r="AA26" s="23">
        <v>0</v>
      </c>
      <c r="AB26" s="23"/>
      <c r="AC26" s="70">
        <v>0</v>
      </c>
      <c r="AD26" s="151">
        <f t="shared" si="3"/>
        <v>7.6923076923076927E-2</v>
      </c>
      <c r="AH26" s="62"/>
      <c r="AI26" s="74" t="s">
        <v>8</v>
      </c>
      <c r="AJ26" s="70"/>
      <c r="AK26" s="70"/>
      <c r="AL26" s="70"/>
      <c r="AM26" s="70"/>
      <c r="AN26" s="70"/>
      <c r="AO26" s="70"/>
      <c r="AP26" s="70"/>
      <c r="AQ26" s="70"/>
      <c r="AR26" s="70"/>
      <c r="AS26" s="70">
        <f t="shared" si="2"/>
        <v>0</v>
      </c>
      <c r="AY26" s="62">
        <v>17</v>
      </c>
      <c r="AZ26" s="2" t="s">
        <v>11</v>
      </c>
      <c r="BA26" s="70">
        <v>16950</v>
      </c>
      <c r="BB26" s="70">
        <v>588</v>
      </c>
      <c r="BC26" s="70">
        <v>4634</v>
      </c>
      <c r="BD26" s="70">
        <v>2652</v>
      </c>
      <c r="BE26" s="70">
        <v>2557</v>
      </c>
      <c r="BF26" s="70">
        <v>14755</v>
      </c>
      <c r="BG26" s="11">
        <v>6721</v>
      </c>
      <c r="BH26" s="70">
        <v>16588</v>
      </c>
      <c r="BI26" s="70">
        <v>6827</v>
      </c>
      <c r="BJ26" s="70">
        <v>5760</v>
      </c>
      <c r="BK26" s="70">
        <v>6712</v>
      </c>
      <c r="BL26" s="70">
        <v>4272</v>
      </c>
      <c r="BM26" s="70">
        <v>2961</v>
      </c>
      <c r="BN26" s="70">
        <f t="shared" si="0"/>
        <v>7075.1538461538457</v>
      </c>
    </row>
    <row r="27" spans="1:66" x14ac:dyDescent="0.25">
      <c r="A27" s="62"/>
      <c r="B27" s="2" t="s">
        <v>9</v>
      </c>
      <c r="C27" s="23">
        <v>0</v>
      </c>
      <c r="D27" s="23">
        <v>0</v>
      </c>
      <c r="E27" s="23">
        <v>0</v>
      </c>
      <c r="F27" s="23">
        <v>0</v>
      </c>
      <c r="G27" s="23">
        <v>0</v>
      </c>
      <c r="H27" s="23">
        <v>0</v>
      </c>
      <c r="I27" s="23">
        <v>0</v>
      </c>
      <c r="J27" s="23">
        <v>0</v>
      </c>
      <c r="K27" s="23">
        <v>0</v>
      </c>
      <c r="L27" s="23">
        <f t="shared" si="1"/>
        <v>0</v>
      </c>
      <c r="O27" s="62">
        <v>13</v>
      </c>
      <c r="P27" s="2" t="s">
        <v>8</v>
      </c>
      <c r="Q27" s="70">
        <v>1</v>
      </c>
      <c r="R27" s="70">
        <v>1</v>
      </c>
      <c r="S27" s="70">
        <v>5</v>
      </c>
      <c r="T27" s="115">
        <v>0</v>
      </c>
      <c r="U27" s="115">
        <v>0</v>
      </c>
      <c r="V27" s="70">
        <v>5</v>
      </c>
      <c r="W27" s="70">
        <v>1</v>
      </c>
      <c r="X27" s="70">
        <v>0</v>
      </c>
      <c r="Y27" s="70">
        <v>0</v>
      </c>
      <c r="Z27" s="70">
        <v>3</v>
      </c>
      <c r="AA27" s="23">
        <v>0</v>
      </c>
      <c r="AB27" s="23"/>
      <c r="AC27" s="151">
        <v>1</v>
      </c>
      <c r="AD27" s="70">
        <f t="shared" si="3"/>
        <v>1.3076923076923077</v>
      </c>
      <c r="AH27" s="62"/>
      <c r="AI27" s="74" t="s">
        <v>9</v>
      </c>
      <c r="AJ27" s="70"/>
      <c r="AK27" s="70"/>
      <c r="AL27" s="70"/>
      <c r="AM27" s="70"/>
      <c r="AN27" s="70"/>
      <c r="AO27" s="70"/>
      <c r="AP27" s="70"/>
      <c r="AQ27" s="70"/>
      <c r="AR27" s="70"/>
      <c r="AS27" s="70">
        <f t="shared" si="2"/>
        <v>0</v>
      </c>
      <c r="AY27" s="62">
        <v>18</v>
      </c>
      <c r="AZ27" s="2" t="s">
        <v>12</v>
      </c>
      <c r="BA27" s="70">
        <v>209</v>
      </c>
      <c r="BB27" s="70">
        <v>5</v>
      </c>
      <c r="BC27" s="70">
        <v>0</v>
      </c>
      <c r="BD27" s="70">
        <v>2</v>
      </c>
      <c r="BE27" s="70">
        <v>4</v>
      </c>
      <c r="BF27" s="70">
        <v>41</v>
      </c>
      <c r="BG27" s="11">
        <v>4</v>
      </c>
      <c r="BH27" s="70">
        <v>3</v>
      </c>
      <c r="BI27" s="70">
        <v>45</v>
      </c>
      <c r="BJ27" s="70">
        <v>23</v>
      </c>
      <c r="BK27">
        <v>13</v>
      </c>
      <c r="BL27" s="70">
        <v>1</v>
      </c>
      <c r="BM27" s="70"/>
      <c r="BN27" s="70">
        <f t="shared" si="0"/>
        <v>26.923076923076923</v>
      </c>
    </row>
    <row r="28" spans="1:66" x14ac:dyDescent="0.25">
      <c r="A28" s="62">
        <v>11</v>
      </c>
      <c r="B28" s="2" t="s">
        <v>44</v>
      </c>
      <c r="C28" s="23">
        <v>0</v>
      </c>
      <c r="D28" s="23">
        <v>0</v>
      </c>
      <c r="E28" s="23">
        <v>0</v>
      </c>
      <c r="F28" s="23">
        <v>0</v>
      </c>
      <c r="G28" s="23">
        <v>0</v>
      </c>
      <c r="H28" s="23">
        <v>0</v>
      </c>
      <c r="I28" s="23">
        <v>1</v>
      </c>
      <c r="J28" s="23">
        <v>0</v>
      </c>
      <c r="K28" s="23">
        <v>0</v>
      </c>
      <c r="L28" s="23">
        <f t="shared" si="1"/>
        <v>1</v>
      </c>
      <c r="O28" s="62">
        <v>14</v>
      </c>
      <c r="P28" s="2" t="s">
        <v>9</v>
      </c>
      <c r="Q28" s="70">
        <v>0</v>
      </c>
      <c r="R28" s="70">
        <v>0</v>
      </c>
      <c r="S28" s="70">
        <v>1</v>
      </c>
      <c r="T28" s="115">
        <v>0</v>
      </c>
      <c r="U28" s="70">
        <v>0</v>
      </c>
      <c r="V28" s="70">
        <v>0</v>
      </c>
      <c r="W28" s="70">
        <v>0</v>
      </c>
      <c r="X28" s="70">
        <v>0</v>
      </c>
      <c r="Y28" s="70">
        <v>2</v>
      </c>
      <c r="Z28" s="70"/>
      <c r="AA28" s="23">
        <v>1</v>
      </c>
      <c r="AB28" s="23"/>
      <c r="AC28" s="70">
        <v>0</v>
      </c>
      <c r="AD28" s="151">
        <f t="shared" si="3"/>
        <v>0.30769230769230771</v>
      </c>
      <c r="AH28" s="62"/>
      <c r="AI28" s="74" t="s">
        <v>44</v>
      </c>
      <c r="AJ28" s="70"/>
      <c r="AK28" s="70"/>
      <c r="AL28" s="70"/>
      <c r="AM28" s="70"/>
      <c r="AN28" s="70"/>
      <c r="AO28" s="70"/>
      <c r="AP28" s="70"/>
      <c r="AQ28" s="70"/>
      <c r="AR28" s="70"/>
      <c r="AS28" s="70">
        <f t="shared" si="2"/>
        <v>0</v>
      </c>
      <c r="AY28" s="62">
        <v>19</v>
      </c>
      <c r="AZ28" s="2" t="s">
        <v>32</v>
      </c>
      <c r="BA28" s="70">
        <v>8</v>
      </c>
      <c r="BB28" s="70">
        <v>0</v>
      </c>
      <c r="BC28" s="70">
        <v>1</v>
      </c>
      <c r="BD28" s="70">
        <v>14</v>
      </c>
      <c r="BE28" s="70">
        <v>2</v>
      </c>
      <c r="BF28" s="70">
        <v>4</v>
      </c>
      <c r="BG28" s="11">
        <v>21</v>
      </c>
      <c r="BH28" s="70">
        <v>71</v>
      </c>
      <c r="BI28" s="70">
        <v>50</v>
      </c>
      <c r="BJ28" s="70"/>
      <c r="BK28">
        <v>3</v>
      </c>
      <c r="BL28" s="70">
        <v>1</v>
      </c>
      <c r="BM28" s="70">
        <v>23</v>
      </c>
      <c r="BN28" s="70">
        <f t="shared" si="0"/>
        <v>15.23076923076923</v>
      </c>
    </row>
    <row r="29" spans="1:66" x14ac:dyDescent="0.25">
      <c r="A29" s="62">
        <v>12</v>
      </c>
      <c r="B29" s="2" t="s">
        <v>10</v>
      </c>
      <c r="C29" s="23">
        <v>0</v>
      </c>
      <c r="D29" s="23">
        <v>0</v>
      </c>
      <c r="E29" s="23">
        <v>0</v>
      </c>
      <c r="F29" s="23">
        <v>0</v>
      </c>
      <c r="G29" s="23">
        <v>1</v>
      </c>
      <c r="H29" s="23"/>
      <c r="I29" s="23">
        <v>2</v>
      </c>
      <c r="J29" s="23">
        <v>0</v>
      </c>
      <c r="K29" s="23">
        <v>0</v>
      </c>
      <c r="L29" s="23">
        <f t="shared" si="1"/>
        <v>3</v>
      </c>
      <c r="O29" s="62">
        <v>15</v>
      </c>
      <c r="P29" s="2" t="s">
        <v>44</v>
      </c>
      <c r="Q29" s="70">
        <v>1</v>
      </c>
      <c r="R29" s="70">
        <v>0</v>
      </c>
      <c r="S29" s="70">
        <v>0</v>
      </c>
      <c r="T29" s="115">
        <v>0</v>
      </c>
      <c r="U29" s="70">
        <v>4</v>
      </c>
      <c r="V29" s="70">
        <v>3</v>
      </c>
      <c r="W29" s="70">
        <v>0</v>
      </c>
      <c r="X29" s="70">
        <v>0</v>
      </c>
      <c r="Y29" s="70">
        <v>1</v>
      </c>
      <c r="Z29" s="70">
        <v>3</v>
      </c>
      <c r="AA29" s="23">
        <v>0</v>
      </c>
      <c r="AB29" s="23"/>
      <c r="AC29" s="70">
        <v>0</v>
      </c>
      <c r="AD29" s="70">
        <f t="shared" si="3"/>
        <v>0.92307692307692313</v>
      </c>
      <c r="AH29" s="62"/>
      <c r="AI29" s="74" t="s">
        <v>10</v>
      </c>
      <c r="AJ29" s="70"/>
      <c r="AK29" s="70"/>
      <c r="AL29" s="70"/>
      <c r="AM29" s="70"/>
      <c r="AN29" s="70"/>
      <c r="AO29" s="70"/>
      <c r="AP29" s="70"/>
      <c r="AQ29" s="70"/>
      <c r="AR29" s="70"/>
      <c r="AS29" s="70">
        <f t="shared" si="2"/>
        <v>0</v>
      </c>
      <c r="AY29" s="62"/>
      <c r="AZ29" s="71" t="s">
        <v>137</v>
      </c>
      <c r="BG29" s="11">
        <v>1</v>
      </c>
      <c r="BH29" s="70">
        <v>0</v>
      </c>
      <c r="BI29" s="70">
        <v>3</v>
      </c>
      <c r="BJ29" s="70"/>
      <c r="BK29" s="70"/>
      <c r="BL29" s="70">
        <v>1</v>
      </c>
      <c r="BM29" s="70"/>
      <c r="BN29" s="151">
        <f t="shared" si="0"/>
        <v>0.38461538461538464</v>
      </c>
    </row>
    <row r="30" spans="1:66" x14ac:dyDescent="0.25">
      <c r="A30" s="62">
        <v>13</v>
      </c>
      <c r="B30" s="2" t="s">
        <v>11</v>
      </c>
      <c r="C30" s="23">
        <v>0</v>
      </c>
      <c r="D30" s="23">
        <v>0</v>
      </c>
      <c r="E30" s="23">
        <v>0</v>
      </c>
      <c r="F30" s="23">
        <v>0</v>
      </c>
      <c r="G30" s="23">
        <v>0</v>
      </c>
      <c r="H30" s="23">
        <v>0</v>
      </c>
      <c r="I30" s="23">
        <v>179</v>
      </c>
      <c r="J30" s="23">
        <v>427</v>
      </c>
      <c r="K30" s="23">
        <v>0</v>
      </c>
      <c r="L30" s="23">
        <f t="shared" si="1"/>
        <v>606</v>
      </c>
      <c r="O30" s="62">
        <v>16</v>
      </c>
      <c r="P30" s="2" t="s">
        <v>10</v>
      </c>
      <c r="Q30" s="70">
        <v>3</v>
      </c>
      <c r="R30" s="70">
        <v>20</v>
      </c>
      <c r="S30" s="70">
        <v>0</v>
      </c>
      <c r="T30" s="70">
        <v>18</v>
      </c>
      <c r="U30" s="70">
        <v>5</v>
      </c>
      <c r="V30" s="70">
        <v>24</v>
      </c>
      <c r="W30" s="70">
        <v>0</v>
      </c>
      <c r="X30" s="70">
        <v>3</v>
      </c>
      <c r="Y30" s="70">
        <v>42</v>
      </c>
      <c r="Z30" s="70">
        <v>17</v>
      </c>
      <c r="AA30" s="23">
        <v>3</v>
      </c>
      <c r="AB30">
        <v>1</v>
      </c>
      <c r="AC30" s="70">
        <v>2</v>
      </c>
      <c r="AD30" s="70">
        <f t="shared" si="3"/>
        <v>10.615384615384615</v>
      </c>
      <c r="AH30" s="62">
        <v>10</v>
      </c>
      <c r="AI30" s="74" t="s">
        <v>11</v>
      </c>
      <c r="AJ30" s="70"/>
      <c r="AK30" s="70"/>
      <c r="AL30" s="70"/>
      <c r="AM30" s="70"/>
      <c r="AN30" s="70">
        <v>50</v>
      </c>
      <c r="AO30" s="70">
        <v>1800</v>
      </c>
      <c r="AP30" s="70">
        <v>3500</v>
      </c>
      <c r="AQ30" s="70">
        <v>11500</v>
      </c>
      <c r="AR30" s="70">
        <v>100</v>
      </c>
      <c r="AS30" s="70">
        <f t="shared" si="2"/>
        <v>16950</v>
      </c>
      <c r="AY30" s="62">
        <v>20</v>
      </c>
      <c r="AZ30" s="2" t="s">
        <v>46</v>
      </c>
      <c r="BA30" s="70">
        <v>0</v>
      </c>
      <c r="BB30" s="70">
        <v>0</v>
      </c>
      <c r="BC30" s="70">
        <v>1</v>
      </c>
      <c r="BD30" s="70">
        <v>2</v>
      </c>
      <c r="BE30" s="70">
        <v>0</v>
      </c>
      <c r="BF30" s="70">
        <v>0</v>
      </c>
      <c r="BG30" s="11">
        <v>1</v>
      </c>
      <c r="BH30" s="70">
        <v>2</v>
      </c>
      <c r="BI30" s="70">
        <v>0</v>
      </c>
      <c r="BJ30" s="70"/>
      <c r="BK30">
        <v>2</v>
      </c>
      <c r="BL30" s="70"/>
      <c r="BM30" s="70"/>
      <c r="BN30" s="70">
        <f t="shared" si="0"/>
        <v>0.61538461538461542</v>
      </c>
    </row>
    <row r="31" spans="1:66" x14ac:dyDescent="0.25">
      <c r="A31" s="62">
        <v>14</v>
      </c>
      <c r="B31" s="2" t="s">
        <v>12</v>
      </c>
      <c r="C31" s="23">
        <v>0</v>
      </c>
      <c r="D31" s="23">
        <v>0</v>
      </c>
      <c r="E31" s="23">
        <v>0</v>
      </c>
      <c r="F31" s="23">
        <v>0</v>
      </c>
      <c r="G31" s="23">
        <v>1</v>
      </c>
      <c r="H31" s="23">
        <v>2</v>
      </c>
      <c r="I31" s="23">
        <v>5</v>
      </c>
      <c r="J31" s="23">
        <v>0</v>
      </c>
      <c r="K31" s="23">
        <v>2</v>
      </c>
      <c r="L31" s="23">
        <f t="shared" si="1"/>
        <v>10</v>
      </c>
      <c r="O31" s="62">
        <v>17</v>
      </c>
      <c r="P31" s="2" t="s">
        <v>11</v>
      </c>
      <c r="Q31" s="70">
        <v>606</v>
      </c>
      <c r="R31" s="70">
        <v>135</v>
      </c>
      <c r="S31" s="70">
        <v>204</v>
      </c>
      <c r="T31" s="70">
        <v>13</v>
      </c>
      <c r="U31" s="70">
        <v>219</v>
      </c>
      <c r="V31" s="70">
        <v>799</v>
      </c>
      <c r="W31" s="70">
        <v>80</v>
      </c>
      <c r="X31" s="70">
        <v>1322</v>
      </c>
      <c r="Y31" s="70">
        <v>484</v>
      </c>
      <c r="Z31" s="70">
        <v>436</v>
      </c>
      <c r="AA31" s="23">
        <v>835</v>
      </c>
      <c r="AB31">
        <v>586</v>
      </c>
      <c r="AC31" s="70">
        <v>161</v>
      </c>
      <c r="AD31" s="70">
        <f t="shared" si="3"/>
        <v>452.30769230769232</v>
      </c>
      <c r="AH31" s="62">
        <v>11</v>
      </c>
      <c r="AI31" s="74" t="s">
        <v>12</v>
      </c>
      <c r="AJ31" s="70"/>
      <c r="AK31" s="70"/>
      <c r="AL31" s="70">
        <v>3</v>
      </c>
      <c r="AM31" s="70">
        <v>3</v>
      </c>
      <c r="AN31" s="70"/>
      <c r="AO31" s="70"/>
      <c r="AP31" s="70">
        <v>3</v>
      </c>
      <c r="AQ31" s="70">
        <v>200</v>
      </c>
      <c r="AR31" s="70"/>
      <c r="AS31" s="70">
        <f t="shared" si="2"/>
        <v>209</v>
      </c>
      <c r="AY31" s="62">
        <v>21</v>
      </c>
      <c r="AZ31" s="2" t="s">
        <v>13</v>
      </c>
      <c r="BA31" s="70">
        <v>7</v>
      </c>
      <c r="BB31" s="70">
        <v>2</v>
      </c>
      <c r="BC31" s="70">
        <v>2</v>
      </c>
      <c r="BD31" s="70">
        <v>1</v>
      </c>
      <c r="BE31" s="70">
        <v>0</v>
      </c>
      <c r="BF31" s="70">
        <v>20</v>
      </c>
      <c r="BG31" s="11">
        <v>26</v>
      </c>
      <c r="BH31" s="70">
        <v>1</v>
      </c>
      <c r="BI31" s="70">
        <v>20</v>
      </c>
      <c r="BJ31" s="70">
        <v>6</v>
      </c>
      <c r="BK31">
        <v>33</v>
      </c>
      <c r="BL31" s="70">
        <v>50</v>
      </c>
      <c r="BM31" s="70">
        <v>31</v>
      </c>
      <c r="BN31" s="70">
        <f t="shared" si="0"/>
        <v>15.307692307692308</v>
      </c>
    </row>
    <row r="32" spans="1:66" x14ac:dyDescent="0.25">
      <c r="A32" s="62">
        <v>15</v>
      </c>
      <c r="B32" s="2" t="s">
        <v>32</v>
      </c>
      <c r="C32" s="23">
        <v>0</v>
      </c>
      <c r="D32" s="23">
        <v>0</v>
      </c>
      <c r="E32" s="23">
        <v>0</v>
      </c>
      <c r="F32" s="23">
        <v>0</v>
      </c>
      <c r="G32" s="23"/>
      <c r="H32" s="23">
        <v>1</v>
      </c>
      <c r="I32" s="23">
        <v>5</v>
      </c>
      <c r="J32" s="23">
        <v>2</v>
      </c>
      <c r="K32" s="23"/>
      <c r="L32" s="23">
        <f t="shared" si="1"/>
        <v>8</v>
      </c>
      <c r="O32" s="62">
        <v>18</v>
      </c>
      <c r="P32" s="2" t="s">
        <v>12</v>
      </c>
      <c r="Q32" s="70">
        <v>10</v>
      </c>
      <c r="R32" s="70">
        <v>28</v>
      </c>
      <c r="S32" s="70">
        <v>24</v>
      </c>
      <c r="T32" s="70">
        <v>17</v>
      </c>
      <c r="U32" s="70">
        <v>12</v>
      </c>
      <c r="V32" s="70">
        <v>19</v>
      </c>
      <c r="W32" s="148">
        <v>3</v>
      </c>
      <c r="X32" s="70">
        <v>6</v>
      </c>
      <c r="Y32" s="70">
        <v>7</v>
      </c>
      <c r="Z32" s="70">
        <v>4</v>
      </c>
      <c r="AA32" s="23">
        <v>213</v>
      </c>
      <c r="AB32">
        <v>18</v>
      </c>
      <c r="AC32" s="70">
        <v>21</v>
      </c>
      <c r="AD32" s="70">
        <f t="shared" si="3"/>
        <v>29.384615384615383</v>
      </c>
      <c r="AH32" s="62">
        <v>12</v>
      </c>
      <c r="AI32" s="74" t="s">
        <v>32</v>
      </c>
      <c r="AJ32" s="70"/>
      <c r="AK32" s="70"/>
      <c r="AL32" s="70"/>
      <c r="AM32" s="70"/>
      <c r="AN32" s="70"/>
      <c r="AO32" s="70"/>
      <c r="AP32" s="70">
        <v>5</v>
      </c>
      <c r="AQ32" s="70">
        <v>3</v>
      </c>
      <c r="AR32" s="70"/>
      <c r="AS32" s="70">
        <f t="shared" si="2"/>
        <v>8</v>
      </c>
      <c r="AY32" s="62">
        <v>22</v>
      </c>
      <c r="AZ32" s="2" t="s">
        <v>14</v>
      </c>
      <c r="BA32" s="70">
        <v>3338</v>
      </c>
      <c r="BB32" s="70">
        <v>60</v>
      </c>
      <c r="BC32" s="70">
        <v>459</v>
      </c>
      <c r="BD32" s="70">
        <v>523</v>
      </c>
      <c r="BE32" s="70">
        <v>133</v>
      </c>
      <c r="BF32" s="70">
        <v>1462</v>
      </c>
      <c r="BG32" s="11">
        <v>1872</v>
      </c>
      <c r="BH32" s="70">
        <v>1329</v>
      </c>
      <c r="BI32" s="70">
        <v>375</v>
      </c>
      <c r="BJ32" s="70">
        <v>968</v>
      </c>
      <c r="BK32">
        <v>702</v>
      </c>
      <c r="BL32" s="70">
        <v>551</v>
      </c>
      <c r="BM32" s="70">
        <v>1097</v>
      </c>
      <c r="BN32" s="70">
        <f t="shared" si="0"/>
        <v>989.92307692307691</v>
      </c>
    </row>
    <row r="33" spans="1:67" x14ac:dyDescent="0.25">
      <c r="A33" s="62"/>
      <c r="B33" s="2" t="s">
        <v>18</v>
      </c>
      <c r="C33" s="23">
        <v>0</v>
      </c>
      <c r="D33" s="23">
        <v>0</v>
      </c>
      <c r="E33" s="23">
        <v>0</v>
      </c>
      <c r="F33" s="23">
        <v>0</v>
      </c>
      <c r="G33" s="23">
        <v>0</v>
      </c>
      <c r="H33" s="23">
        <v>0</v>
      </c>
      <c r="I33" s="23">
        <v>0</v>
      </c>
      <c r="J33" s="23">
        <v>19</v>
      </c>
      <c r="K33" s="23">
        <v>10</v>
      </c>
      <c r="L33" s="23">
        <f t="shared" si="1"/>
        <v>29</v>
      </c>
      <c r="O33" s="62">
        <v>19</v>
      </c>
      <c r="P33" s="2" t="s">
        <v>32</v>
      </c>
      <c r="Q33" s="70">
        <v>8</v>
      </c>
      <c r="R33" s="70">
        <v>6</v>
      </c>
      <c r="S33" s="70">
        <v>3</v>
      </c>
      <c r="T33" s="70">
        <v>5</v>
      </c>
      <c r="U33" s="70">
        <v>8</v>
      </c>
      <c r="V33" s="70">
        <v>8</v>
      </c>
      <c r="W33" s="70">
        <v>1</v>
      </c>
      <c r="X33" s="70">
        <v>0</v>
      </c>
      <c r="Y33" s="70">
        <v>15</v>
      </c>
      <c r="Z33" s="70">
        <v>5</v>
      </c>
      <c r="AA33" s="23">
        <v>5</v>
      </c>
      <c r="AB33">
        <v>2</v>
      </c>
      <c r="AC33" s="70">
        <v>31</v>
      </c>
      <c r="AD33" s="70">
        <f t="shared" si="3"/>
        <v>7.4615384615384617</v>
      </c>
      <c r="AH33" s="62"/>
      <c r="AI33" s="74" t="s">
        <v>212</v>
      </c>
      <c r="AJ33" s="70"/>
      <c r="AK33" s="70"/>
      <c r="AL33" s="70"/>
      <c r="AM33" s="70"/>
      <c r="AN33" s="70"/>
      <c r="AO33" s="70"/>
      <c r="AP33" s="70"/>
      <c r="AQ33" s="70"/>
      <c r="AR33" s="70"/>
      <c r="AS33" s="70">
        <f t="shared" si="2"/>
        <v>0</v>
      </c>
      <c r="AY33" s="62">
        <v>23</v>
      </c>
      <c r="AZ33" s="74" t="s">
        <v>40</v>
      </c>
      <c r="BA33" s="70">
        <v>0</v>
      </c>
      <c r="BB33" s="70">
        <v>0</v>
      </c>
      <c r="BC33" s="70">
        <v>0</v>
      </c>
      <c r="BD33" s="70">
        <v>0</v>
      </c>
      <c r="BE33" s="70">
        <v>2</v>
      </c>
      <c r="BF33" s="70">
        <v>9</v>
      </c>
      <c r="BG33" s="70">
        <v>0</v>
      </c>
      <c r="BH33" s="70">
        <v>4</v>
      </c>
      <c r="BI33" s="70">
        <v>0</v>
      </c>
      <c r="BJ33" s="70"/>
      <c r="BK33" s="70"/>
      <c r="BL33" s="70">
        <v>2</v>
      </c>
      <c r="BM33" s="70"/>
      <c r="BN33" s="70">
        <f t="shared" si="0"/>
        <v>1.3076923076923077</v>
      </c>
    </row>
    <row r="34" spans="1:67" x14ac:dyDescent="0.25">
      <c r="A34" s="62"/>
      <c r="B34" s="2" t="s">
        <v>46</v>
      </c>
      <c r="C34" s="23">
        <v>0</v>
      </c>
      <c r="D34" s="23">
        <v>0</v>
      </c>
      <c r="E34" s="23">
        <v>0</v>
      </c>
      <c r="F34" s="23">
        <v>0</v>
      </c>
      <c r="G34" s="23">
        <v>0</v>
      </c>
      <c r="H34" s="23">
        <v>0</v>
      </c>
      <c r="I34" s="23">
        <v>0</v>
      </c>
      <c r="J34" s="23">
        <v>0</v>
      </c>
      <c r="K34" s="23">
        <v>0</v>
      </c>
      <c r="L34" s="23">
        <f t="shared" si="1"/>
        <v>0</v>
      </c>
      <c r="O34" s="62"/>
      <c r="P34" s="2" t="s">
        <v>212</v>
      </c>
      <c r="Q34" s="148">
        <v>29</v>
      </c>
      <c r="R34" s="148">
        <v>32</v>
      </c>
      <c r="S34" s="148">
        <v>14</v>
      </c>
      <c r="T34" s="148">
        <v>41</v>
      </c>
      <c r="U34" s="148">
        <v>1364</v>
      </c>
      <c r="V34" s="148">
        <v>0</v>
      </c>
      <c r="W34" s="70">
        <v>3</v>
      </c>
      <c r="X34" s="70">
        <v>36</v>
      </c>
      <c r="Y34" s="70">
        <v>69</v>
      </c>
      <c r="Z34" s="70">
        <v>319</v>
      </c>
      <c r="AA34" s="23">
        <v>74</v>
      </c>
      <c r="AB34">
        <v>327</v>
      </c>
      <c r="AC34" s="70">
        <v>135</v>
      </c>
      <c r="AD34" s="70">
        <f t="shared" si="3"/>
        <v>187.92307692307693</v>
      </c>
      <c r="AH34" s="62"/>
      <c r="AI34" s="74" t="s">
        <v>46</v>
      </c>
      <c r="AJ34" s="70"/>
      <c r="AK34" s="70"/>
      <c r="AL34" s="70"/>
      <c r="AM34" s="70"/>
      <c r="AN34" s="70"/>
      <c r="AO34" s="70"/>
      <c r="AP34" s="70"/>
      <c r="AQ34" s="70"/>
      <c r="AR34" s="70"/>
      <c r="AS34" s="70">
        <f t="shared" si="2"/>
        <v>0</v>
      </c>
      <c r="AY34" s="62">
        <v>24</v>
      </c>
      <c r="AZ34" s="2" t="s">
        <v>52</v>
      </c>
      <c r="BA34" s="70">
        <v>1</v>
      </c>
      <c r="BB34" s="70">
        <v>0</v>
      </c>
      <c r="BC34" s="70">
        <v>0</v>
      </c>
      <c r="BD34" s="70">
        <v>1</v>
      </c>
      <c r="BE34" s="70">
        <v>0</v>
      </c>
      <c r="BF34" s="70">
        <v>0</v>
      </c>
      <c r="BG34" s="70">
        <v>0</v>
      </c>
      <c r="BH34" s="70">
        <v>0</v>
      </c>
      <c r="BI34" s="70">
        <v>0</v>
      </c>
      <c r="BJ34" s="70"/>
      <c r="BK34" s="70"/>
      <c r="BL34" s="70"/>
      <c r="BM34" s="70"/>
      <c r="BN34" s="151">
        <f t="shared" si="0"/>
        <v>0.15384615384615385</v>
      </c>
    </row>
    <row r="35" spans="1:67" x14ac:dyDescent="0.25">
      <c r="A35" s="62">
        <v>16</v>
      </c>
      <c r="B35" s="2" t="s">
        <v>13</v>
      </c>
      <c r="C35" s="23">
        <v>0</v>
      </c>
      <c r="D35" s="23">
        <v>0</v>
      </c>
      <c r="E35" s="23">
        <v>0</v>
      </c>
      <c r="F35" s="23">
        <v>0</v>
      </c>
      <c r="G35" s="23">
        <v>0</v>
      </c>
      <c r="H35" s="23">
        <v>0</v>
      </c>
      <c r="I35" s="23">
        <v>3</v>
      </c>
      <c r="J35" s="23">
        <v>0</v>
      </c>
      <c r="K35" s="23">
        <v>0</v>
      </c>
      <c r="L35" s="23">
        <f t="shared" si="1"/>
        <v>3</v>
      </c>
      <c r="O35" s="62">
        <v>20</v>
      </c>
      <c r="P35" s="79" t="s">
        <v>46</v>
      </c>
      <c r="V35" s="70">
        <v>3</v>
      </c>
      <c r="W35" s="70">
        <v>0</v>
      </c>
      <c r="X35" s="70">
        <v>3</v>
      </c>
      <c r="Y35" s="70">
        <v>0</v>
      </c>
      <c r="Z35" s="70">
        <v>2</v>
      </c>
      <c r="AA35" s="23">
        <v>0</v>
      </c>
      <c r="AB35" s="23"/>
      <c r="AC35" s="70">
        <v>0</v>
      </c>
      <c r="AD35" s="70">
        <f t="shared" si="3"/>
        <v>0.61538461538461542</v>
      </c>
      <c r="AH35" s="62">
        <v>13</v>
      </c>
      <c r="AI35" s="74" t="s">
        <v>13</v>
      </c>
      <c r="AJ35" s="70"/>
      <c r="AK35" s="70"/>
      <c r="AL35" s="70"/>
      <c r="AM35" s="70"/>
      <c r="AN35" s="70"/>
      <c r="AO35" s="70"/>
      <c r="AP35" s="70"/>
      <c r="AQ35" s="70">
        <v>7</v>
      </c>
      <c r="AR35" s="70"/>
      <c r="AS35" s="70">
        <f t="shared" si="2"/>
        <v>7</v>
      </c>
      <c r="AY35" s="62">
        <v>25</v>
      </c>
      <c r="AZ35" s="2" t="s">
        <v>53</v>
      </c>
      <c r="BA35" s="70">
        <v>0</v>
      </c>
      <c r="BB35" s="70">
        <v>0</v>
      </c>
      <c r="BC35" s="70">
        <v>2</v>
      </c>
      <c r="BD35" s="70">
        <v>5</v>
      </c>
      <c r="BE35" s="70">
        <v>0</v>
      </c>
      <c r="BF35" s="70">
        <v>0</v>
      </c>
      <c r="BG35" s="11">
        <v>1</v>
      </c>
      <c r="BH35" s="70">
        <v>4</v>
      </c>
      <c r="BI35" s="70">
        <v>0</v>
      </c>
      <c r="BJ35" s="70"/>
      <c r="BK35">
        <v>1</v>
      </c>
      <c r="BL35" s="70">
        <v>3</v>
      </c>
      <c r="BM35" s="70"/>
      <c r="BN35" s="70">
        <f t="shared" si="0"/>
        <v>1.2307692307692308</v>
      </c>
    </row>
    <row r="36" spans="1:67" x14ac:dyDescent="0.25">
      <c r="A36" s="62">
        <v>17</v>
      </c>
      <c r="B36" s="2" t="s">
        <v>14</v>
      </c>
      <c r="C36" s="23">
        <v>0</v>
      </c>
      <c r="D36" s="23">
        <v>0</v>
      </c>
      <c r="E36" s="23">
        <v>0</v>
      </c>
      <c r="F36" s="23">
        <v>1</v>
      </c>
      <c r="G36" s="23">
        <v>9</v>
      </c>
      <c r="H36" s="13">
        <v>26</v>
      </c>
      <c r="I36" s="13">
        <v>10</v>
      </c>
      <c r="J36" s="13">
        <v>20</v>
      </c>
      <c r="K36" s="13">
        <v>1</v>
      </c>
      <c r="L36" s="23">
        <f t="shared" si="1"/>
        <v>67</v>
      </c>
      <c r="O36" s="62">
        <v>21</v>
      </c>
      <c r="P36" s="2" t="s">
        <v>13</v>
      </c>
      <c r="Q36" s="70">
        <v>3</v>
      </c>
      <c r="R36" s="70">
        <v>9</v>
      </c>
      <c r="S36" s="70">
        <v>0</v>
      </c>
      <c r="T36" s="70">
        <v>1</v>
      </c>
      <c r="U36" s="115">
        <v>6</v>
      </c>
      <c r="V36" s="70">
        <v>20</v>
      </c>
      <c r="W36" s="70">
        <v>3</v>
      </c>
      <c r="X36" s="70">
        <v>3</v>
      </c>
      <c r="Y36" s="70">
        <v>8</v>
      </c>
      <c r="Z36" s="70"/>
      <c r="AA36" s="23">
        <v>61</v>
      </c>
      <c r="AB36">
        <v>10</v>
      </c>
      <c r="AC36" s="70">
        <v>7</v>
      </c>
      <c r="AD36" s="70">
        <f t="shared" si="3"/>
        <v>10.076923076923077</v>
      </c>
      <c r="AH36" s="62">
        <v>14</v>
      </c>
      <c r="AI36" s="74" t="s">
        <v>14</v>
      </c>
      <c r="AJ36" s="70"/>
      <c r="AK36" s="70">
        <v>4</v>
      </c>
      <c r="AL36" s="70">
        <v>19</v>
      </c>
      <c r="AM36" s="70">
        <v>75</v>
      </c>
      <c r="AN36" s="70">
        <v>5</v>
      </c>
      <c r="AO36" s="70">
        <v>700</v>
      </c>
      <c r="AP36" s="70">
        <v>1000</v>
      </c>
      <c r="AQ36" s="70">
        <v>1500</v>
      </c>
      <c r="AR36" s="70">
        <v>35</v>
      </c>
      <c r="AS36" s="70">
        <f t="shared" si="2"/>
        <v>3338</v>
      </c>
      <c r="AY36" s="62">
        <v>26</v>
      </c>
      <c r="AZ36" s="2" t="s">
        <v>15</v>
      </c>
      <c r="BA36" s="70">
        <v>620</v>
      </c>
      <c r="BB36" s="70">
        <v>174</v>
      </c>
      <c r="BC36" s="70">
        <v>195</v>
      </c>
      <c r="BD36" s="70">
        <v>378</v>
      </c>
      <c r="BE36" s="70">
        <v>158</v>
      </c>
      <c r="BF36" s="70">
        <v>429</v>
      </c>
      <c r="BG36" s="11">
        <v>122</v>
      </c>
      <c r="BH36" s="70">
        <v>310</v>
      </c>
      <c r="BI36" s="70">
        <v>277</v>
      </c>
      <c r="BJ36" s="70">
        <v>200</v>
      </c>
      <c r="BK36">
        <v>224</v>
      </c>
      <c r="BL36" s="70">
        <v>117</v>
      </c>
      <c r="BM36" s="70">
        <v>410</v>
      </c>
      <c r="BN36" s="70">
        <f t="shared" si="0"/>
        <v>278</v>
      </c>
    </row>
    <row r="37" spans="1:67" x14ac:dyDescent="0.25">
      <c r="A37" s="62">
        <v>18</v>
      </c>
      <c r="B37" s="2" t="s">
        <v>40</v>
      </c>
      <c r="C37" s="23">
        <v>12</v>
      </c>
      <c r="D37" s="23">
        <v>0</v>
      </c>
      <c r="E37" s="23">
        <v>4</v>
      </c>
      <c r="F37" s="23">
        <v>0</v>
      </c>
      <c r="G37" s="23">
        <v>0</v>
      </c>
      <c r="H37" s="23">
        <v>0</v>
      </c>
      <c r="I37" s="23">
        <v>0</v>
      </c>
      <c r="J37" s="23">
        <v>0</v>
      </c>
      <c r="K37" s="23">
        <v>0</v>
      </c>
      <c r="L37" s="23">
        <f t="shared" si="1"/>
        <v>16</v>
      </c>
      <c r="O37" s="62">
        <v>22</v>
      </c>
      <c r="P37" s="2" t="s">
        <v>14</v>
      </c>
      <c r="Q37" s="70">
        <v>67</v>
      </c>
      <c r="R37" s="70">
        <v>27</v>
      </c>
      <c r="S37" s="70">
        <v>24</v>
      </c>
      <c r="T37" s="70">
        <v>9</v>
      </c>
      <c r="U37" s="70">
        <v>47</v>
      </c>
      <c r="V37" s="70">
        <v>69</v>
      </c>
      <c r="W37" s="70">
        <v>41</v>
      </c>
      <c r="X37" s="70">
        <v>22</v>
      </c>
      <c r="Y37" s="70">
        <v>54</v>
      </c>
      <c r="Z37" s="70">
        <v>12</v>
      </c>
      <c r="AA37" s="23">
        <v>211</v>
      </c>
      <c r="AB37">
        <v>166</v>
      </c>
      <c r="AC37" s="70">
        <v>201</v>
      </c>
      <c r="AD37" s="70">
        <f t="shared" si="3"/>
        <v>73.07692307692308</v>
      </c>
      <c r="AH37" s="62"/>
      <c r="AI37" s="74" t="s">
        <v>40</v>
      </c>
      <c r="AJ37" s="70"/>
      <c r="AK37" s="70"/>
      <c r="AL37" s="70"/>
      <c r="AM37" s="70"/>
      <c r="AN37" s="70"/>
      <c r="AO37" s="70"/>
      <c r="AP37" s="70"/>
      <c r="AQ37" s="70"/>
      <c r="AR37" s="70"/>
      <c r="AS37" s="70">
        <f t="shared" si="2"/>
        <v>0</v>
      </c>
      <c r="AY37" s="62">
        <v>27</v>
      </c>
      <c r="AZ37" s="2" t="s">
        <v>54</v>
      </c>
      <c r="BA37" s="70">
        <v>42</v>
      </c>
      <c r="BB37" s="70">
        <v>0</v>
      </c>
      <c r="BC37" s="70">
        <v>0</v>
      </c>
      <c r="BD37" s="70">
        <v>0</v>
      </c>
      <c r="BE37" s="70">
        <v>0</v>
      </c>
      <c r="BF37" s="70">
        <v>4</v>
      </c>
      <c r="BG37" s="70">
        <v>0</v>
      </c>
      <c r="BH37" s="70">
        <v>2</v>
      </c>
      <c r="BI37" s="70">
        <v>12</v>
      </c>
      <c r="BJ37" s="70"/>
      <c r="BK37">
        <v>2</v>
      </c>
      <c r="BL37" s="70">
        <v>2</v>
      </c>
      <c r="BM37" s="70">
        <v>52</v>
      </c>
      <c r="BN37" s="70">
        <f t="shared" si="0"/>
        <v>8.9230769230769234</v>
      </c>
    </row>
    <row r="38" spans="1:67" x14ac:dyDescent="0.25">
      <c r="A38" s="62"/>
      <c r="B38" s="2" t="s">
        <v>52</v>
      </c>
      <c r="C38" s="23">
        <v>0</v>
      </c>
      <c r="D38" s="23">
        <v>0</v>
      </c>
      <c r="E38" s="23">
        <v>0</v>
      </c>
      <c r="F38" s="23">
        <v>0</v>
      </c>
      <c r="G38" s="23">
        <v>0</v>
      </c>
      <c r="H38" s="23">
        <v>0</v>
      </c>
      <c r="I38" s="23">
        <v>0</v>
      </c>
      <c r="J38" s="23">
        <v>0</v>
      </c>
      <c r="K38" s="23">
        <v>0</v>
      </c>
      <c r="L38" s="23">
        <f t="shared" si="1"/>
        <v>0</v>
      </c>
      <c r="O38" s="62">
        <v>23</v>
      </c>
      <c r="P38" s="2" t="s">
        <v>40</v>
      </c>
      <c r="Q38" s="70">
        <v>16</v>
      </c>
      <c r="R38" s="70">
        <v>22</v>
      </c>
      <c r="S38" s="70">
        <v>1</v>
      </c>
      <c r="T38" s="115">
        <v>0</v>
      </c>
      <c r="U38" s="115">
        <v>0</v>
      </c>
      <c r="V38" s="70">
        <v>2</v>
      </c>
      <c r="W38" s="70">
        <v>0</v>
      </c>
      <c r="X38" s="70">
        <v>89</v>
      </c>
      <c r="Y38" s="70">
        <v>0</v>
      </c>
      <c r="Z38" s="70">
        <v>4</v>
      </c>
      <c r="AA38" s="23">
        <v>0</v>
      </c>
      <c r="AB38" s="23"/>
      <c r="AC38" s="151">
        <v>0</v>
      </c>
      <c r="AD38" s="70">
        <f t="shared" si="3"/>
        <v>10.307692307692308</v>
      </c>
      <c r="AH38" s="62">
        <v>15</v>
      </c>
      <c r="AI38" s="74" t="s">
        <v>52</v>
      </c>
      <c r="AJ38" s="70"/>
      <c r="AK38" s="70"/>
      <c r="AL38" s="70"/>
      <c r="AM38" s="70"/>
      <c r="AN38" s="70"/>
      <c r="AO38" s="70"/>
      <c r="AP38" s="70"/>
      <c r="AQ38" s="70">
        <v>1</v>
      </c>
      <c r="AR38" s="70"/>
      <c r="AS38" s="70">
        <f t="shared" si="2"/>
        <v>1</v>
      </c>
      <c r="AY38" s="62"/>
      <c r="AZ38" s="2" t="s">
        <v>47</v>
      </c>
      <c r="BA38" s="70">
        <v>3</v>
      </c>
      <c r="BB38" s="70">
        <v>0</v>
      </c>
      <c r="BC38" s="70">
        <v>0</v>
      </c>
      <c r="BD38" s="70">
        <v>0</v>
      </c>
      <c r="BE38" s="70">
        <v>0</v>
      </c>
      <c r="BF38" s="70">
        <v>0</v>
      </c>
      <c r="BG38" s="70">
        <v>0</v>
      </c>
      <c r="BH38" s="70">
        <v>0</v>
      </c>
      <c r="BI38" s="70">
        <v>21</v>
      </c>
      <c r="BJ38" s="70"/>
      <c r="BK38" s="70"/>
      <c r="BL38" s="70"/>
      <c r="BM38" s="70"/>
      <c r="BN38" s="70">
        <f t="shared" si="0"/>
        <v>1.8461538461538463</v>
      </c>
    </row>
    <row r="39" spans="1:67" x14ac:dyDescent="0.25">
      <c r="A39" s="62"/>
      <c r="B39" s="2" t="s">
        <v>53</v>
      </c>
      <c r="C39" s="23">
        <v>0</v>
      </c>
      <c r="D39" s="23">
        <v>0</v>
      </c>
      <c r="E39" s="23">
        <v>0</v>
      </c>
      <c r="F39" s="23">
        <v>0</v>
      </c>
      <c r="G39" s="23">
        <v>0</v>
      </c>
      <c r="H39" s="23">
        <v>0</v>
      </c>
      <c r="I39" s="23">
        <v>0</v>
      </c>
      <c r="J39" s="23">
        <v>0</v>
      </c>
      <c r="K39" s="23">
        <v>0</v>
      </c>
      <c r="L39" s="23">
        <f t="shared" si="1"/>
        <v>0</v>
      </c>
      <c r="O39" s="62">
        <v>24</v>
      </c>
      <c r="P39" s="2" t="s">
        <v>53</v>
      </c>
      <c r="Q39" s="70">
        <v>0</v>
      </c>
      <c r="R39" s="70">
        <v>3</v>
      </c>
      <c r="S39" s="70">
        <v>0</v>
      </c>
      <c r="T39" s="115">
        <v>0</v>
      </c>
      <c r="U39" s="115">
        <v>0</v>
      </c>
      <c r="V39" s="70">
        <v>2</v>
      </c>
      <c r="W39" s="148">
        <v>0</v>
      </c>
      <c r="X39" s="148">
        <v>0</v>
      </c>
      <c r="Y39" s="70">
        <v>0</v>
      </c>
      <c r="Z39" s="70"/>
      <c r="AA39" s="23">
        <v>0</v>
      </c>
      <c r="AB39" s="23"/>
      <c r="AC39" s="70">
        <v>1</v>
      </c>
      <c r="AD39" s="151">
        <f t="shared" si="3"/>
        <v>0.46153846153846156</v>
      </c>
      <c r="AH39" s="62"/>
      <c r="AI39" s="74" t="s">
        <v>53</v>
      </c>
      <c r="AJ39" s="70"/>
      <c r="AK39" s="70"/>
      <c r="AL39" s="70"/>
      <c r="AM39" s="70"/>
      <c r="AN39" s="70"/>
      <c r="AO39" s="70"/>
      <c r="AP39" s="70"/>
      <c r="AQ39" s="70"/>
      <c r="AR39" s="70"/>
      <c r="AS39" s="70">
        <f t="shared" si="2"/>
        <v>0</v>
      </c>
      <c r="AY39" s="62">
        <v>28</v>
      </c>
      <c r="AZ39" s="2" t="s">
        <v>16</v>
      </c>
      <c r="BA39" s="70">
        <v>3</v>
      </c>
      <c r="BB39" s="70">
        <v>3</v>
      </c>
      <c r="BC39" s="70">
        <v>4</v>
      </c>
      <c r="BD39" s="70">
        <v>5</v>
      </c>
      <c r="BE39" s="70">
        <v>4</v>
      </c>
      <c r="BF39" s="70">
        <v>4</v>
      </c>
      <c r="BG39" s="11">
        <v>7</v>
      </c>
      <c r="BH39" s="70">
        <v>6</v>
      </c>
      <c r="BI39" s="70">
        <v>11</v>
      </c>
      <c r="BJ39" s="70">
        <v>7</v>
      </c>
      <c r="BK39">
        <v>6</v>
      </c>
      <c r="BL39" s="70">
        <v>4</v>
      </c>
      <c r="BM39" s="70">
        <v>10</v>
      </c>
      <c r="BN39" s="70">
        <f t="shared" si="0"/>
        <v>5.6923076923076925</v>
      </c>
    </row>
    <row r="40" spans="1:67" x14ac:dyDescent="0.25">
      <c r="A40" s="62">
        <v>19</v>
      </c>
      <c r="B40" s="2" t="s">
        <v>15</v>
      </c>
      <c r="C40" s="23">
        <v>0</v>
      </c>
      <c r="D40" s="23">
        <v>0</v>
      </c>
      <c r="E40" s="23">
        <v>0</v>
      </c>
      <c r="F40" s="23">
        <v>0</v>
      </c>
      <c r="G40" s="23">
        <v>0</v>
      </c>
      <c r="H40" s="23">
        <v>0</v>
      </c>
      <c r="I40" s="23">
        <v>4</v>
      </c>
      <c r="J40" s="23">
        <v>2</v>
      </c>
      <c r="K40" s="23">
        <v>9</v>
      </c>
      <c r="L40" s="23">
        <f t="shared" si="1"/>
        <v>15</v>
      </c>
      <c r="O40" s="62">
        <v>25</v>
      </c>
      <c r="P40" s="2" t="s">
        <v>15</v>
      </c>
      <c r="Q40" s="70">
        <v>15</v>
      </c>
      <c r="R40" s="70">
        <v>27</v>
      </c>
      <c r="S40" s="70">
        <v>5</v>
      </c>
      <c r="T40" s="70">
        <v>4</v>
      </c>
      <c r="U40" s="115">
        <v>14</v>
      </c>
      <c r="V40" s="70">
        <v>4</v>
      </c>
      <c r="W40" s="70">
        <v>11</v>
      </c>
      <c r="X40" s="70">
        <v>2</v>
      </c>
      <c r="Y40" s="70">
        <v>20</v>
      </c>
      <c r="Z40" s="70">
        <v>19</v>
      </c>
      <c r="AA40" s="23">
        <v>35</v>
      </c>
      <c r="AB40">
        <v>4</v>
      </c>
      <c r="AC40" s="70">
        <v>49</v>
      </c>
      <c r="AD40" s="70">
        <f t="shared" si="3"/>
        <v>16.076923076923077</v>
      </c>
      <c r="AE40" s="70"/>
      <c r="AH40" s="62">
        <v>16</v>
      </c>
      <c r="AI40" s="74" t="s">
        <v>15</v>
      </c>
      <c r="AJ40" s="70"/>
      <c r="AK40" s="70"/>
      <c r="AL40" s="70">
        <v>1</v>
      </c>
      <c r="AM40" s="70">
        <v>8</v>
      </c>
      <c r="AN40" s="70">
        <v>33</v>
      </c>
      <c r="AO40" s="70">
        <v>100</v>
      </c>
      <c r="AP40" s="70">
        <v>250</v>
      </c>
      <c r="AQ40" s="70">
        <v>200</v>
      </c>
      <c r="AR40" s="70">
        <v>28</v>
      </c>
      <c r="AS40" s="70">
        <f t="shared" si="2"/>
        <v>620</v>
      </c>
      <c r="AY40" s="62">
        <v>29</v>
      </c>
      <c r="AZ40" s="65" t="s">
        <v>17</v>
      </c>
      <c r="BA40" s="81">
        <v>0</v>
      </c>
      <c r="BB40" s="81">
        <v>2</v>
      </c>
      <c r="BC40" s="81">
        <v>0</v>
      </c>
      <c r="BD40" s="70">
        <v>0</v>
      </c>
      <c r="BE40" s="70">
        <v>0</v>
      </c>
      <c r="BF40" s="81">
        <v>1</v>
      </c>
      <c r="BG40" s="108">
        <v>0</v>
      </c>
      <c r="BH40" s="70">
        <v>0</v>
      </c>
      <c r="BI40" s="70">
        <v>0</v>
      </c>
      <c r="BJ40" s="70">
        <v>0</v>
      </c>
      <c r="BK40" s="70">
        <v>0</v>
      </c>
      <c r="BL40" s="70"/>
      <c r="BM40" s="70"/>
      <c r="BN40" s="214">
        <f t="shared" si="0"/>
        <v>0.23076923076923078</v>
      </c>
    </row>
    <row r="41" spans="1:67" x14ac:dyDescent="0.25">
      <c r="A41" s="62">
        <v>20</v>
      </c>
      <c r="B41" s="2" t="s">
        <v>54</v>
      </c>
      <c r="C41" s="23">
        <v>0</v>
      </c>
      <c r="D41" s="23">
        <v>0</v>
      </c>
      <c r="E41" s="23">
        <v>0</v>
      </c>
      <c r="F41" s="23">
        <v>0</v>
      </c>
      <c r="G41" s="23">
        <v>0</v>
      </c>
      <c r="H41" s="23">
        <v>1</v>
      </c>
      <c r="I41" s="23">
        <v>3</v>
      </c>
      <c r="J41" s="23"/>
      <c r="K41" s="23">
        <v>14</v>
      </c>
      <c r="L41" s="23">
        <f t="shared" si="1"/>
        <v>18</v>
      </c>
      <c r="O41" s="62">
        <v>26</v>
      </c>
      <c r="P41" s="2" t="s">
        <v>54</v>
      </c>
      <c r="Q41" s="70">
        <v>18</v>
      </c>
      <c r="R41" s="70">
        <v>7</v>
      </c>
      <c r="S41" s="70">
        <v>3</v>
      </c>
      <c r="T41" s="115">
        <v>0</v>
      </c>
      <c r="U41" s="108">
        <v>2</v>
      </c>
      <c r="V41" s="70">
        <v>3</v>
      </c>
      <c r="W41" s="108">
        <v>2</v>
      </c>
      <c r="X41" s="115">
        <v>0</v>
      </c>
      <c r="Y41" s="70">
        <v>3</v>
      </c>
      <c r="Z41" s="70"/>
      <c r="AA41" s="23">
        <v>0</v>
      </c>
      <c r="AB41">
        <v>16</v>
      </c>
      <c r="AC41" s="70">
        <v>0</v>
      </c>
      <c r="AD41" s="70">
        <f t="shared" si="3"/>
        <v>4.1538461538461542</v>
      </c>
      <c r="AH41" s="62">
        <v>17</v>
      </c>
      <c r="AI41" s="74" t="s">
        <v>54</v>
      </c>
      <c r="AJ41" s="70"/>
      <c r="AK41" s="70"/>
      <c r="AL41" s="70"/>
      <c r="AM41" s="70"/>
      <c r="AN41" s="70"/>
      <c r="AO41" s="70">
        <v>25</v>
      </c>
      <c r="AP41" s="70">
        <v>6</v>
      </c>
      <c r="AQ41" s="70">
        <v>4</v>
      </c>
      <c r="AR41" s="70">
        <v>7</v>
      </c>
      <c r="AS41" s="70">
        <f t="shared" si="2"/>
        <v>42</v>
      </c>
      <c r="AZ41" s="25" t="s">
        <v>57</v>
      </c>
      <c r="BA41" s="11">
        <f t="shared" ref="BA41:BF41" si="4">SUM(BA10:BA40)</f>
        <v>21363</v>
      </c>
      <c r="BB41" s="70">
        <f t="shared" si="4"/>
        <v>958</v>
      </c>
      <c r="BC41" s="70">
        <f t="shared" si="4"/>
        <v>5398</v>
      </c>
      <c r="BD41" s="129">
        <f t="shared" si="4"/>
        <v>3727</v>
      </c>
      <c r="BE41" s="129">
        <f t="shared" si="4"/>
        <v>3014</v>
      </c>
      <c r="BF41" s="11">
        <f t="shared" si="4"/>
        <v>16889</v>
      </c>
      <c r="BG41" s="131">
        <v>8875</v>
      </c>
      <c r="BH41" s="129">
        <f>SUM(BH10:BH40)</f>
        <v>18483</v>
      </c>
      <c r="BI41" s="185">
        <f>SUM(BI10:BI40)</f>
        <v>7820</v>
      </c>
      <c r="BJ41" s="172">
        <f>SUM(BJ10:BJ40)</f>
        <v>7073</v>
      </c>
      <c r="BK41" s="253">
        <f>SUM(BK9:BK40)</f>
        <v>8059</v>
      </c>
      <c r="BL41" s="275">
        <f>SUM(BL9:BL40)</f>
        <v>5151</v>
      </c>
      <c r="BM41" s="319">
        <f>SUM(BM9:BM40)</f>
        <v>4684</v>
      </c>
      <c r="BN41" s="70">
        <f t="shared" si="0"/>
        <v>8576.461538461539</v>
      </c>
      <c r="BO41" s="11">
        <f>SUM(BN9:BN40)</f>
        <v>8576.461538461539</v>
      </c>
    </row>
    <row r="42" spans="1:67" x14ac:dyDescent="0.25">
      <c r="A42" s="62"/>
      <c r="B42" s="2" t="s">
        <v>47</v>
      </c>
      <c r="C42" s="23">
        <v>0</v>
      </c>
      <c r="D42" s="23">
        <v>0</v>
      </c>
      <c r="E42" s="23">
        <v>0</v>
      </c>
      <c r="F42" s="23">
        <v>0</v>
      </c>
      <c r="G42" s="23">
        <v>0</v>
      </c>
      <c r="H42" s="23">
        <v>1</v>
      </c>
      <c r="I42" s="23">
        <v>13</v>
      </c>
      <c r="J42" s="23">
        <v>5</v>
      </c>
      <c r="K42" s="23">
        <v>0</v>
      </c>
      <c r="L42" s="23">
        <f t="shared" si="1"/>
        <v>19</v>
      </c>
      <c r="O42" s="62"/>
      <c r="P42" s="2" t="s">
        <v>47</v>
      </c>
      <c r="Q42" s="148">
        <v>19</v>
      </c>
      <c r="R42" s="148">
        <v>8</v>
      </c>
      <c r="S42" s="148">
        <v>15</v>
      </c>
      <c r="T42" s="148">
        <v>4</v>
      </c>
      <c r="U42" s="115">
        <v>3</v>
      </c>
      <c r="V42" s="148">
        <v>4</v>
      </c>
      <c r="W42" s="11">
        <v>8</v>
      </c>
      <c r="X42" s="70">
        <v>22</v>
      </c>
      <c r="Y42" s="70">
        <v>28</v>
      </c>
      <c r="Z42" s="70">
        <v>45</v>
      </c>
      <c r="AA42" s="23">
        <v>5</v>
      </c>
      <c r="AB42">
        <v>1</v>
      </c>
      <c r="AC42" s="108">
        <v>0</v>
      </c>
      <c r="AD42" s="70">
        <f t="shared" si="3"/>
        <v>12.461538461538462</v>
      </c>
      <c r="AH42" s="62">
        <v>18</v>
      </c>
      <c r="AI42" s="74" t="s">
        <v>47</v>
      </c>
      <c r="AJ42" s="70"/>
      <c r="AK42" s="70">
        <v>3</v>
      </c>
      <c r="AL42" s="70"/>
      <c r="AM42" s="70"/>
      <c r="AN42" s="70"/>
      <c r="AO42" s="70"/>
      <c r="AP42" s="70"/>
      <c r="AQ42" s="70"/>
      <c r="AR42" s="70"/>
      <c r="AS42" s="70">
        <f t="shared" si="2"/>
        <v>3</v>
      </c>
      <c r="AZ42" s="21" t="s">
        <v>65</v>
      </c>
      <c r="BA42" s="70">
        <v>19</v>
      </c>
      <c r="BB42" s="70">
        <v>15</v>
      </c>
      <c r="BC42" s="70">
        <v>15</v>
      </c>
      <c r="BD42" s="70">
        <v>19</v>
      </c>
      <c r="BE42" s="70">
        <v>16</v>
      </c>
      <c r="BF42" s="11">
        <v>20</v>
      </c>
      <c r="BG42" s="11">
        <v>17</v>
      </c>
      <c r="BH42" s="70">
        <v>22</v>
      </c>
      <c r="BI42" s="70">
        <v>18</v>
      </c>
      <c r="BJ42" s="70">
        <v>16</v>
      </c>
      <c r="BK42" s="70">
        <v>21</v>
      </c>
      <c r="BL42" s="70">
        <v>21</v>
      </c>
      <c r="BM42" s="70">
        <v>18</v>
      </c>
      <c r="BN42" s="70">
        <f t="shared" si="0"/>
        <v>18.23076923076923</v>
      </c>
    </row>
    <row r="43" spans="1:67" x14ac:dyDescent="0.25">
      <c r="A43" s="62">
        <v>21</v>
      </c>
      <c r="B43" s="2" t="s">
        <v>16</v>
      </c>
      <c r="C43" s="23">
        <v>0</v>
      </c>
      <c r="D43" s="23">
        <v>0</v>
      </c>
      <c r="E43" s="23">
        <v>0</v>
      </c>
      <c r="F43" s="23">
        <v>0</v>
      </c>
      <c r="G43" s="23">
        <v>0</v>
      </c>
      <c r="H43" s="23">
        <v>1</v>
      </c>
      <c r="I43" s="23">
        <v>1</v>
      </c>
      <c r="J43" s="23">
        <v>0</v>
      </c>
      <c r="K43" s="23">
        <v>1</v>
      </c>
      <c r="L43" s="23">
        <f t="shared" si="1"/>
        <v>3</v>
      </c>
      <c r="O43" s="62">
        <v>27</v>
      </c>
      <c r="P43" s="2" t="s">
        <v>16</v>
      </c>
      <c r="Q43" s="70">
        <v>3</v>
      </c>
      <c r="R43" s="70">
        <v>1</v>
      </c>
      <c r="S43" s="70">
        <v>0</v>
      </c>
      <c r="T43" s="115">
        <v>0</v>
      </c>
      <c r="U43" s="70">
        <v>0</v>
      </c>
      <c r="V43" s="70">
        <v>1</v>
      </c>
      <c r="W43" s="11">
        <v>0</v>
      </c>
      <c r="X43" s="70">
        <v>1</v>
      </c>
      <c r="Y43" s="70">
        <v>1</v>
      </c>
      <c r="Z43" s="70">
        <v>1</v>
      </c>
      <c r="AA43" s="23">
        <v>0</v>
      </c>
      <c r="AB43" s="23">
        <v>0</v>
      </c>
      <c r="AC43" s="70">
        <v>0</v>
      </c>
      <c r="AD43" s="70">
        <f t="shared" si="3"/>
        <v>0.61538461538461542</v>
      </c>
      <c r="AH43" s="62">
        <v>19</v>
      </c>
      <c r="AI43" s="74" t="s">
        <v>16</v>
      </c>
      <c r="AJ43" s="70"/>
      <c r="AK43" s="70"/>
      <c r="AL43" s="70"/>
      <c r="AM43" s="70"/>
      <c r="AN43" s="70"/>
      <c r="AO43" s="70"/>
      <c r="AP43" s="70"/>
      <c r="AQ43" s="70">
        <v>3</v>
      </c>
      <c r="AR43" s="70"/>
      <c r="AS43" s="70">
        <f t="shared" si="2"/>
        <v>3</v>
      </c>
    </row>
    <row r="44" spans="1:67" x14ac:dyDescent="0.25">
      <c r="A44" s="62"/>
      <c r="B44" s="2" t="s">
        <v>55</v>
      </c>
      <c r="C44" s="23">
        <v>0</v>
      </c>
      <c r="D44" s="23">
        <v>0</v>
      </c>
      <c r="E44" s="23">
        <v>0</v>
      </c>
      <c r="F44" s="23">
        <v>0</v>
      </c>
      <c r="G44" s="23">
        <v>0</v>
      </c>
      <c r="H44" s="23">
        <v>0</v>
      </c>
      <c r="I44" s="23">
        <v>0</v>
      </c>
      <c r="J44" s="23">
        <v>0</v>
      </c>
      <c r="K44" s="23">
        <v>0</v>
      </c>
      <c r="L44" s="23">
        <f t="shared" si="1"/>
        <v>0</v>
      </c>
      <c r="O44" s="62">
        <v>28</v>
      </c>
      <c r="P44" s="65" t="s">
        <v>17</v>
      </c>
      <c r="Q44" s="81">
        <v>0</v>
      </c>
      <c r="R44" s="81">
        <v>5000</v>
      </c>
      <c r="S44" s="81">
        <v>400</v>
      </c>
      <c r="T44" s="115">
        <v>0</v>
      </c>
      <c r="U44" s="70">
        <v>0</v>
      </c>
      <c r="V44" s="70">
        <v>2</v>
      </c>
      <c r="W44">
        <v>1</v>
      </c>
      <c r="X44" s="70">
        <v>0</v>
      </c>
      <c r="Y44" s="70">
        <v>0</v>
      </c>
      <c r="Z44" s="70"/>
      <c r="AA44" s="23">
        <v>0</v>
      </c>
      <c r="AB44" s="23">
        <v>0</v>
      </c>
      <c r="AC44" s="11">
        <v>0</v>
      </c>
      <c r="AD44" s="181">
        <f t="shared" si="3"/>
        <v>415.61538461538464</v>
      </c>
      <c r="AH44" s="62"/>
      <c r="AI44" s="27" t="s">
        <v>17</v>
      </c>
      <c r="AJ44" s="81"/>
      <c r="AK44" s="81"/>
      <c r="AL44" s="81"/>
      <c r="AM44" s="81"/>
      <c r="AN44" s="81"/>
      <c r="AO44" s="81"/>
      <c r="AP44" s="81"/>
      <c r="AQ44" s="81"/>
      <c r="AR44" s="81"/>
      <c r="AS44" s="81">
        <f t="shared" si="2"/>
        <v>0</v>
      </c>
    </row>
    <row r="45" spans="1:67" x14ac:dyDescent="0.25">
      <c r="A45" s="62"/>
      <c r="B45" s="2" t="s">
        <v>17</v>
      </c>
      <c r="C45" s="23">
        <v>0</v>
      </c>
      <c r="D45" s="23">
        <v>0</v>
      </c>
      <c r="E45" s="23">
        <v>0</v>
      </c>
      <c r="F45" s="23">
        <v>0</v>
      </c>
      <c r="G45" s="23">
        <v>0</v>
      </c>
      <c r="H45" s="23">
        <v>0</v>
      </c>
      <c r="I45" s="23">
        <v>0</v>
      </c>
      <c r="J45" s="23">
        <v>0</v>
      </c>
      <c r="K45" s="23">
        <v>0</v>
      </c>
      <c r="L45" s="23">
        <f t="shared" si="1"/>
        <v>0</v>
      </c>
      <c r="P45" s="25" t="s">
        <v>57</v>
      </c>
      <c r="Q45" s="70">
        <f t="shared" ref="Q45:Z45" si="5">SUM(Q12:Q44)</f>
        <v>1065</v>
      </c>
      <c r="R45" s="70">
        <f t="shared" si="5"/>
        <v>5476</v>
      </c>
      <c r="S45" s="70">
        <f t="shared" si="5"/>
        <v>818</v>
      </c>
      <c r="T45" s="129">
        <f t="shared" si="5"/>
        <v>212</v>
      </c>
      <c r="U45" s="129">
        <f t="shared" si="5"/>
        <v>1819</v>
      </c>
      <c r="V45" s="131">
        <f t="shared" si="5"/>
        <v>1162</v>
      </c>
      <c r="W45" s="131">
        <f t="shared" si="5"/>
        <v>273</v>
      </c>
      <c r="X45" s="171">
        <f t="shared" si="5"/>
        <v>1648</v>
      </c>
      <c r="Y45" s="182">
        <f t="shared" si="5"/>
        <v>930</v>
      </c>
      <c r="Z45" s="183">
        <f t="shared" si="5"/>
        <v>1073</v>
      </c>
      <c r="AA45" s="249">
        <f>SUM(AA12:AA43)</f>
        <v>1816</v>
      </c>
      <c r="AB45" s="274">
        <f>SUM(AB12:AB44)</f>
        <v>1340</v>
      </c>
      <c r="AC45" s="317">
        <f>SUM(AC12:AC44)</f>
        <v>766</v>
      </c>
      <c r="AD45" s="70">
        <f>SUM(Q45:AC45)/13</f>
        <v>1415.2307692307693</v>
      </c>
      <c r="AH45" s="62"/>
      <c r="AI45" s="78" t="s">
        <v>135</v>
      </c>
      <c r="AJ45" s="70">
        <f t="shared" ref="AJ45:AS45" si="6">SUM(AJ12:AJ44)</f>
        <v>0</v>
      </c>
      <c r="AK45" s="70">
        <f t="shared" si="6"/>
        <v>31</v>
      </c>
      <c r="AL45" s="70">
        <f t="shared" si="6"/>
        <v>38</v>
      </c>
      <c r="AM45" s="70">
        <f t="shared" si="6"/>
        <v>120</v>
      </c>
      <c r="AN45" s="70">
        <f t="shared" si="6"/>
        <v>98</v>
      </c>
      <c r="AO45" s="70">
        <f t="shared" si="6"/>
        <v>2644</v>
      </c>
      <c r="AP45" s="70">
        <f t="shared" si="6"/>
        <v>4786</v>
      </c>
      <c r="AQ45" s="70">
        <f t="shared" si="6"/>
        <v>13467</v>
      </c>
      <c r="AR45" s="70">
        <f t="shared" si="6"/>
        <v>179</v>
      </c>
      <c r="AS45" s="70">
        <f t="shared" si="6"/>
        <v>21363</v>
      </c>
      <c r="AT45" s="11">
        <f>SUM(AJ45:AR45)</f>
        <v>21363</v>
      </c>
      <c r="AU45" s="11"/>
    </row>
    <row r="46" spans="1:67" x14ac:dyDescent="0.25">
      <c r="A46" s="62"/>
      <c r="B46" s="83" t="s">
        <v>133</v>
      </c>
      <c r="C46" s="23">
        <v>0</v>
      </c>
      <c r="D46" s="23">
        <v>0</v>
      </c>
      <c r="E46" s="23">
        <v>0</v>
      </c>
      <c r="F46" s="23">
        <v>0</v>
      </c>
      <c r="G46" s="23">
        <v>0</v>
      </c>
      <c r="H46" s="23">
        <v>0</v>
      </c>
      <c r="I46" s="23">
        <v>15</v>
      </c>
      <c r="J46" s="23">
        <v>0</v>
      </c>
      <c r="K46" s="23">
        <v>0</v>
      </c>
      <c r="L46" s="23">
        <f t="shared" si="1"/>
        <v>15</v>
      </c>
      <c r="P46" s="21" t="s">
        <v>65</v>
      </c>
      <c r="Q46" s="70">
        <v>21</v>
      </c>
      <c r="R46" s="70">
        <v>19</v>
      </c>
      <c r="S46" s="70">
        <v>18</v>
      </c>
      <c r="T46" s="115">
        <v>16</v>
      </c>
      <c r="U46" s="70">
        <v>17</v>
      </c>
      <c r="V46" s="11">
        <v>25</v>
      </c>
      <c r="W46" s="11">
        <v>16</v>
      </c>
      <c r="X46" s="11">
        <v>17</v>
      </c>
      <c r="Y46" s="70">
        <v>19</v>
      </c>
      <c r="Z46" s="11">
        <v>20</v>
      </c>
      <c r="AA46" s="11">
        <v>18</v>
      </c>
      <c r="AB46" s="11">
        <v>16</v>
      </c>
      <c r="AC46" s="11">
        <v>17</v>
      </c>
      <c r="AD46" s="70">
        <f>SUM(Q46:AC46)/13</f>
        <v>18.384615384615383</v>
      </c>
      <c r="AJ46" s="62"/>
      <c r="AK46" s="62"/>
      <c r="AZ46" s="1" t="s">
        <v>311</v>
      </c>
      <c r="BD46" s="70"/>
    </row>
    <row r="47" spans="1:67" x14ac:dyDescent="0.25">
      <c r="A47" s="62"/>
      <c r="B47" s="211" t="s">
        <v>24</v>
      </c>
      <c r="C47" s="212">
        <f t="shared" ref="C47:L47" si="7">SUM(C12:C46)</f>
        <v>12</v>
      </c>
      <c r="D47" s="212">
        <f t="shared" si="7"/>
        <v>0</v>
      </c>
      <c r="E47" s="212">
        <f t="shared" si="7"/>
        <v>35</v>
      </c>
      <c r="F47" s="212">
        <f t="shared" si="7"/>
        <v>49</v>
      </c>
      <c r="G47" s="212">
        <f t="shared" si="7"/>
        <v>77</v>
      </c>
      <c r="H47" s="212">
        <f t="shared" si="7"/>
        <v>68</v>
      </c>
      <c r="I47" s="212">
        <f t="shared" si="7"/>
        <v>283</v>
      </c>
      <c r="J47" s="212">
        <f t="shared" si="7"/>
        <v>493</v>
      </c>
      <c r="K47" s="212">
        <f t="shared" si="7"/>
        <v>48</v>
      </c>
      <c r="L47" s="212">
        <f t="shared" si="7"/>
        <v>1065</v>
      </c>
      <c r="AI47" s="92"/>
      <c r="AJ47" s="62"/>
      <c r="AK47" s="62"/>
      <c r="AZ47" s="1" t="s">
        <v>144</v>
      </c>
    </row>
    <row r="48" spans="1:67" x14ac:dyDescent="0.25">
      <c r="A48" s="62"/>
      <c r="AJ48" s="62"/>
      <c r="AK48" s="62"/>
      <c r="AZ48" s="1" t="s">
        <v>60</v>
      </c>
    </row>
    <row r="49" spans="1:66" x14ac:dyDescent="0.25">
      <c r="A49" s="62"/>
      <c r="P49" s="1" t="s">
        <v>259</v>
      </c>
      <c r="BA49" s="1"/>
    </row>
    <row r="50" spans="1:66" ht="15" customHeight="1" x14ac:dyDescent="0.25">
      <c r="A50" s="62"/>
      <c r="P50" s="1" t="s">
        <v>132</v>
      </c>
      <c r="AI50" s="1" t="s">
        <v>149</v>
      </c>
      <c r="AZ50" s="200" t="s">
        <v>19</v>
      </c>
      <c r="BA50" s="160">
        <v>2013</v>
      </c>
      <c r="BB50" s="80">
        <v>2014</v>
      </c>
      <c r="BC50" s="80">
        <v>2015</v>
      </c>
      <c r="BD50" s="80">
        <v>2016</v>
      </c>
      <c r="BE50" s="80">
        <v>2017</v>
      </c>
      <c r="BF50" s="80">
        <v>2018</v>
      </c>
      <c r="BG50" s="80">
        <v>2019</v>
      </c>
      <c r="BH50" s="80">
        <v>2020</v>
      </c>
      <c r="BI50" s="160">
        <v>2021</v>
      </c>
      <c r="BJ50" s="160">
        <v>2022</v>
      </c>
      <c r="BK50" s="160">
        <v>2023</v>
      </c>
      <c r="BL50" s="160">
        <v>2024</v>
      </c>
      <c r="BM50" s="160">
        <v>2025</v>
      </c>
      <c r="BN50" s="160" t="s">
        <v>61</v>
      </c>
    </row>
    <row r="51" spans="1:66" ht="15" customHeight="1" x14ac:dyDescent="0.25">
      <c r="A51" s="62"/>
      <c r="B51" s="1" t="s">
        <v>149</v>
      </c>
      <c r="P51" t="s">
        <v>60</v>
      </c>
      <c r="AI51" s="1" t="s">
        <v>139</v>
      </c>
      <c r="AZ51" s="74" t="s">
        <v>11</v>
      </c>
      <c r="BA51" s="70">
        <v>16950</v>
      </c>
      <c r="BB51" s="70">
        <v>588</v>
      </c>
      <c r="BC51" s="70">
        <v>4634</v>
      </c>
      <c r="BD51" s="70">
        <v>2652</v>
      </c>
      <c r="BE51" s="70">
        <v>2557</v>
      </c>
      <c r="BF51" s="70">
        <v>14755</v>
      </c>
      <c r="BG51" s="70">
        <v>6721</v>
      </c>
      <c r="BH51" s="70">
        <v>16588</v>
      </c>
      <c r="BI51" s="70">
        <v>6827</v>
      </c>
      <c r="BJ51" s="70">
        <v>5760</v>
      </c>
      <c r="BK51" s="70">
        <v>6712</v>
      </c>
      <c r="BL51" s="70">
        <v>4272</v>
      </c>
      <c r="BM51" s="70">
        <v>2961</v>
      </c>
      <c r="BN51" s="70">
        <v>7075.1538461538457</v>
      </c>
    </row>
    <row r="52" spans="1:66" x14ac:dyDescent="0.25">
      <c r="A52" s="62"/>
      <c r="B52" s="1" t="s">
        <v>132</v>
      </c>
      <c r="Q52" s="1"/>
      <c r="AZ52" s="74" t="s">
        <v>14</v>
      </c>
      <c r="BA52" s="70">
        <v>3338</v>
      </c>
      <c r="BB52" s="70">
        <v>60</v>
      </c>
      <c r="BC52" s="70">
        <v>459</v>
      </c>
      <c r="BD52" s="70">
        <v>523</v>
      </c>
      <c r="BE52" s="70">
        <v>133</v>
      </c>
      <c r="BF52" s="70">
        <v>1462</v>
      </c>
      <c r="BG52" s="70">
        <v>1872</v>
      </c>
      <c r="BH52" s="70">
        <v>1329</v>
      </c>
      <c r="BI52" s="70">
        <v>375</v>
      </c>
      <c r="BJ52" s="70">
        <v>968</v>
      </c>
      <c r="BK52" s="70">
        <v>702</v>
      </c>
      <c r="BL52" s="70">
        <v>551</v>
      </c>
      <c r="BM52" s="70">
        <v>1097</v>
      </c>
      <c r="BN52" s="70">
        <v>989.92307692307691</v>
      </c>
    </row>
    <row r="53" spans="1:66" ht="15" customHeight="1" x14ac:dyDescent="0.25">
      <c r="A53" s="62"/>
      <c r="O53" s="15" t="s">
        <v>134</v>
      </c>
      <c r="P53" s="89" t="s">
        <v>19</v>
      </c>
      <c r="Q53" s="125">
        <v>2013</v>
      </c>
      <c r="R53" s="80">
        <v>2014</v>
      </c>
      <c r="S53" s="80">
        <v>2015</v>
      </c>
      <c r="T53" s="80">
        <v>2016</v>
      </c>
      <c r="U53" s="80">
        <v>2017</v>
      </c>
      <c r="V53" s="80">
        <v>2018</v>
      </c>
      <c r="W53" s="80">
        <v>2019</v>
      </c>
      <c r="X53" s="80">
        <v>2020</v>
      </c>
      <c r="Y53" s="160">
        <v>2021</v>
      </c>
      <c r="Z53" s="160">
        <v>2022</v>
      </c>
      <c r="AA53" s="160">
        <v>2023</v>
      </c>
      <c r="AB53" s="160">
        <v>2024</v>
      </c>
      <c r="AC53" s="160">
        <v>2025</v>
      </c>
      <c r="AD53" s="160" t="s">
        <v>61</v>
      </c>
      <c r="AE53" s="20"/>
      <c r="AJ53" s="1" t="s">
        <v>20</v>
      </c>
      <c r="AM53" s="1" t="s">
        <v>21</v>
      </c>
      <c r="AZ53" s="74" t="s">
        <v>15</v>
      </c>
      <c r="BA53" s="70">
        <v>620</v>
      </c>
      <c r="BB53" s="70">
        <v>174</v>
      </c>
      <c r="BC53" s="70">
        <v>195</v>
      </c>
      <c r="BD53" s="70">
        <v>378</v>
      </c>
      <c r="BE53" s="70">
        <v>158</v>
      </c>
      <c r="BF53" s="70">
        <v>429</v>
      </c>
      <c r="BG53" s="70">
        <v>122</v>
      </c>
      <c r="BH53" s="70">
        <v>310</v>
      </c>
      <c r="BI53" s="70">
        <v>277</v>
      </c>
      <c r="BJ53" s="70">
        <v>200</v>
      </c>
      <c r="BK53" s="70">
        <v>224</v>
      </c>
      <c r="BL53" s="70">
        <v>117</v>
      </c>
      <c r="BM53" s="70">
        <v>410</v>
      </c>
      <c r="BN53" s="70">
        <v>278</v>
      </c>
    </row>
    <row r="54" spans="1:66" x14ac:dyDescent="0.25">
      <c r="A54" s="62"/>
      <c r="C54" s="1" t="s">
        <v>20</v>
      </c>
      <c r="F54" s="1" t="s">
        <v>21</v>
      </c>
      <c r="O54" s="62">
        <v>17</v>
      </c>
      <c r="P54" s="2" t="s">
        <v>11</v>
      </c>
      <c r="Q54" s="70">
        <v>606</v>
      </c>
      <c r="R54" s="70">
        <v>135</v>
      </c>
      <c r="S54" s="70">
        <v>204</v>
      </c>
      <c r="T54" s="70">
        <v>13</v>
      </c>
      <c r="U54" s="70">
        <v>219</v>
      </c>
      <c r="V54" s="70">
        <v>799</v>
      </c>
      <c r="W54" s="70">
        <v>80</v>
      </c>
      <c r="X54" s="70">
        <v>1322</v>
      </c>
      <c r="Y54" s="70">
        <v>484</v>
      </c>
      <c r="Z54" s="70">
        <v>436</v>
      </c>
      <c r="AA54" s="23">
        <v>835</v>
      </c>
      <c r="AB54">
        <v>586</v>
      </c>
      <c r="AC54" s="70">
        <v>161</v>
      </c>
      <c r="AD54" s="70">
        <f t="shared" ref="AD54:AD88" si="8">SUM(Q54:AC54)/13</f>
        <v>452.30769230769232</v>
      </c>
      <c r="AE54" s="70"/>
      <c r="AH54" s="62"/>
      <c r="AI54" s="89" t="s">
        <v>39</v>
      </c>
      <c r="AJ54" s="126">
        <v>17</v>
      </c>
      <c r="AK54" s="127">
        <v>22</v>
      </c>
      <c r="AL54" s="127">
        <v>27</v>
      </c>
      <c r="AM54" s="127">
        <v>2</v>
      </c>
      <c r="AN54" s="127">
        <v>7</v>
      </c>
      <c r="AO54" s="127">
        <v>12</v>
      </c>
      <c r="AP54" s="127">
        <v>17</v>
      </c>
      <c r="AQ54" s="127">
        <v>22</v>
      </c>
      <c r="AR54" s="127">
        <v>27</v>
      </c>
      <c r="AS54" s="80" t="s">
        <v>135</v>
      </c>
      <c r="AZ54" s="74" t="s">
        <v>3</v>
      </c>
      <c r="BA54" s="70">
        <v>34</v>
      </c>
      <c r="BB54" s="70">
        <v>16</v>
      </c>
      <c r="BC54" s="70">
        <v>17</v>
      </c>
      <c r="BD54" s="70">
        <v>18</v>
      </c>
      <c r="BE54" s="70">
        <v>47</v>
      </c>
      <c r="BF54" s="70">
        <v>9</v>
      </c>
      <c r="BG54" s="70">
        <v>12</v>
      </c>
      <c r="BH54" s="70">
        <v>29</v>
      </c>
      <c r="BI54" s="70">
        <v>99</v>
      </c>
      <c r="BJ54" s="70">
        <v>43</v>
      </c>
      <c r="BK54" s="70">
        <v>233</v>
      </c>
      <c r="BL54" s="70">
        <v>13</v>
      </c>
      <c r="BM54" s="70">
        <v>11</v>
      </c>
      <c r="BN54" s="70">
        <v>44.692307692307693</v>
      </c>
    </row>
    <row r="55" spans="1:66" ht="15.75" customHeight="1" x14ac:dyDescent="0.25">
      <c r="A55" s="162" t="s">
        <v>216</v>
      </c>
      <c r="B55" s="19" t="s">
        <v>19</v>
      </c>
      <c r="C55" s="4">
        <v>17</v>
      </c>
      <c r="D55" s="4">
        <v>22</v>
      </c>
      <c r="E55" s="4">
        <v>27</v>
      </c>
      <c r="F55" s="4">
        <v>2</v>
      </c>
      <c r="G55" s="4">
        <v>7</v>
      </c>
      <c r="H55" s="4">
        <v>12</v>
      </c>
      <c r="I55" s="4">
        <v>17</v>
      </c>
      <c r="J55" s="4">
        <v>22</v>
      </c>
      <c r="K55" s="4">
        <v>27</v>
      </c>
      <c r="L55" s="6" t="s">
        <v>24</v>
      </c>
      <c r="O55" s="62">
        <v>28</v>
      </c>
      <c r="P55" s="2" t="s">
        <v>17</v>
      </c>
      <c r="Q55" s="108">
        <v>0</v>
      </c>
      <c r="R55" s="108">
        <v>5000</v>
      </c>
      <c r="S55" s="108">
        <v>400</v>
      </c>
      <c r="T55" s="115">
        <v>0</v>
      </c>
      <c r="U55" s="70">
        <v>0</v>
      </c>
      <c r="V55" s="70">
        <v>2</v>
      </c>
      <c r="W55">
        <v>1</v>
      </c>
      <c r="X55" s="70">
        <v>0</v>
      </c>
      <c r="Y55" s="70">
        <v>0</v>
      </c>
      <c r="Z55" s="70"/>
      <c r="AA55" s="23">
        <v>0</v>
      </c>
      <c r="AB55" s="23">
        <v>0</v>
      </c>
      <c r="AC55" s="11">
        <v>0</v>
      </c>
      <c r="AD55" s="108">
        <f t="shared" si="8"/>
        <v>415.61538461538464</v>
      </c>
      <c r="AE55" s="70"/>
      <c r="AH55" s="62">
        <v>1</v>
      </c>
      <c r="AI55" s="107" t="s">
        <v>1</v>
      </c>
      <c r="AJ55" s="70"/>
      <c r="AK55" s="70"/>
      <c r="AL55" s="70"/>
      <c r="AM55" s="70"/>
      <c r="AN55" s="70">
        <v>1</v>
      </c>
      <c r="AO55" s="70">
        <v>1</v>
      </c>
      <c r="AP55" s="70"/>
      <c r="AQ55" s="70">
        <v>1</v>
      </c>
      <c r="AR55" s="70"/>
      <c r="AS55" s="70">
        <f t="shared" ref="AS55:AS87" si="9">SUM(AJ55:AR55)</f>
        <v>3</v>
      </c>
      <c r="AZ55" s="74" t="s">
        <v>2</v>
      </c>
      <c r="BA55" s="70">
        <v>59</v>
      </c>
      <c r="BB55" s="70">
        <v>19</v>
      </c>
      <c r="BC55" s="70">
        <v>40</v>
      </c>
      <c r="BD55" s="70">
        <v>70</v>
      </c>
      <c r="BE55" s="70">
        <v>64</v>
      </c>
      <c r="BF55" s="70">
        <v>80</v>
      </c>
      <c r="BG55" s="70">
        <v>38</v>
      </c>
      <c r="BH55" s="70">
        <v>26</v>
      </c>
      <c r="BI55" s="70">
        <v>11</v>
      </c>
      <c r="BJ55" s="70">
        <v>11</v>
      </c>
      <c r="BK55" s="70">
        <v>77</v>
      </c>
      <c r="BL55" s="70">
        <v>44</v>
      </c>
      <c r="BM55" s="70">
        <v>9</v>
      </c>
      <c r="BN55" s="70">
        <v>42.153846153846153</v>
      </c>
    </row>
    <row r="56" spans="1:66" ht="15.75" customHeight="1" x14ac:dyDescent="0.25">
      <c r="A56" s="62">
        <v>1</v>
      </c>
      <c r="B56" s="2" t="s">
        <v>1</v>
      </c>
      <c r="C56" s="23">
        <v>0</v>
      </c>
      <c r="D56" s="23">
        <v>0</v>
      </c>
      <c r="E56" s="23">
        <v>0</v>
      </c>
      <c r="F56" s="23">
        <v>1</v>
      </c>
      <c r="G56" s="23">
        <v>0</v>
      </c>
      <c r="H56" s="23">
        <v>5</v>
      </c>
      <c r="I56" s="23">
        <v>3</v>
      </c>
      <c r="J56" s="23">
        <v>0</v>
      </c>
      <c r="K56" s="23">
        <v>4</v>
      </c>
      <c r="L56" s="23">
        <f t="shared" ref="L56:L90" si="10">SUM(C56:K56)</f>
        <v>13</v>
      </c>
      <c r="O56" s="62"/>
      <c r="P56" s="2" t="s">
        <v>212</v>
      </c>
      <c r="Q56" s="148">
        <v>29</v>
      </c>
      <c r="R56" s="148">
        <v>32</v>
      </c>
      <c r="S56" s="148">
        <v>14</v>
      </c>
      <c r="T56" s="148">
        <v>41</v>
      </c>
      <c r="U56" s="148">
        <v>1364</v>
      </c>
      <c r="V56" s="148">
        <v>0</v>
      </c>
      <c r="W56" s="70">
        <v>3</v>
      </c>
      <c r="X56" s="70">
        <v>36</v>
      </c>
      <c r="Y56" s="70">
        <v>69</v>
      </c>
      <c r="Z56" s="70">
        <v>319</v>
      </c>
      <c r="AA56" s="23">
        <v>74</v>
      </c>
      <c r="AB56">
        <v>327</v>
      </c>
      <c r="AC56" s="70">
        <v>135</v>
      </c>
      <c r="AD56" s="70">
        <f t="shared" si="8"/>
        <v>187.92307692307693</v>
      </c>
      <c r="AE56" s="70"/>
      <c r="AG56" s="11">
        <f>SUM(AF87)</f>
        <v>0</v>
      </c>
      <c r="AH56" s="62"/>
      <c r="AI56" s="74" t="s">
        <v>136</v>
      </c>
      <c r="AJ56" s="70"/>
      <c r="AK56" s="70"/>
      <c r="AL56" s="70"/>
      <c r="AM56" s="70"/>
      <c r="AN56" s="70"/>
      <c r="AO56" s="70"/>
      <c r="AP56" s="70"/>
      <c r="AQ56" s="70"/>
      <c r="AR56" s="70"/>
      <c r="AS56" s="70">
        <f t="shared" si="9"/>
        <v>0</v>
      </c>
      <c r="AZ56" s="74" t="s">
        <v>12</v>
      </c>
      <c r="BA56" s="70">
        <v>209</v>
      </c>
      <c r="BB56" s="70">
        <v>5</v>
      </c>
      <c r="BC56" s="70">
        <v>0</v>
      </c>
      <c r="BD56" s="70">
        <v>2</v>
      </c>
      <c r="BE56" s="70">
        <v>4</v>
      </c>
      <c r="BF56" s="70">
        <v>41</v>
      </c>
      <c r="BG56" s="70">
        <v>4</v>
      </c>
      <c r="BH56" s="70">
        <v>3</v>
      </c>
      <c r="BI56" s="70">
        <v>45</v>
      </c>
      <c r="BJ56" s="70">
        <v>23</v>
      </c>
      <c r="BK56" s="70">
        <v>13</v>
      </c>
      <c r="BL56" s="70">
        <v>1</v>
      </c>
      <c r="BM56" s="70"/>
      <c r="BN56" s="70">
        <v>26.923076923076923</v>
      </c>
    </row>
    <row r="57" spans="1:66" ht="15.75" customHeight="1" x14ac:dyDescent="0.25">
      <c r="A57" s="62"/>
      <c r="B57" s="2" t="s">
        <v>49</v>
      </c>
      <c r="C57" s="23">
        <v>0</v>
      </c>
      <c r="D57" s="23">
        <v>0</v>
      </c>
      <c r="E57" s="23">
        <v>0</v>
      </c>
      <c r="F57" s="23">
        <v>0</v>
      </c>
      <c r="G57" s="23">
        <v>0</v>
      </c>
      <c r="H57" s="23">
        <v>0</v>
      </c>
      <c r="I57" s="23">
        <v>0</v>
      </c>
      <c r="J57" s="23">
        <v>0</v>
      </c>
      <c r="K57" s="23">
        <v>0</v>
      </c>
      <c r="L57" s="23">
        <f t="shared" si="10"/>
        <v>0</v>
      </c>
      <c r="O57" s="62">
        <v>6</v>
      </c>
      <c r="P57" s="2" t="s">
        <v>3</v>
      </c>
      <c r="Q57" s="70">
        <v>44</v>
      </c>
      <c r="R57" s="70">
        <v>39</v>
      </c>
      <c r="S57" s="70">
        <v>42</v>
      </c>
      <c r="T57" s="70">
        <v>50</v>
      </c>
      <c r="U57" s="70">
        <v>54</v>
      </c>
      <c r="V57" s="70">
        <v>64</v>
      </c>
      <c r="W57" s="70">
        <v>51</v>
      </c>
      <c r="X57" s="70">
        <v>62</v>
      </c>
      <c r="Y57" s="70">
        <v>124</v>
      </c>
      <c r="Z57" s="70">
        <v>108</v>
      </c>
      <c r="AA57" s="23">
        <v>184</v>
      </c>
      <c r="AB57">
        <v>74</v>
      </c>
      <c r="AC57" s="70">
        <v>68</v>
      </c>
      <c r="AD57" s="70">
        <f t="shared" si="8"/>
        <v>74.15384615384616</v>
      </c>
      <c r="AE57" s="70"/>
      <c r="AH57" s="62"/>
      <c r="AI57" s="74" t="s">
        <v>90</v>
      </c>
      <c r="AJ57" s="70"/>
      <c r="AK57" s="70"/>
      <c r="AL57" s="70"/>
      <c r="AM57" s="70"/>
      <c r="AN57" s="70"/>
      <c r="AO57" s="70"/>
      <c r="AP57" s="70"/>
      <c r="AQ57" s="70"/>
      <c r="AR57" s="70"/>
      <c r="AS57" s="70">
        <f t="shared" si="9"/>
        <v>0</v>
      </c>
      <c r="AZ57" s="74" t="s">
        <v>7</v>
      </c>
      <c r="BA57" s="70">
        <v>43</v>
      </c>
      <c r="BB57" s="70">
        <v>58</v>
      </c>
      <c r="BC57" s="70">
        <v>8</v>
      </c>
      <c r="BD57" s="70">
        <v>6</v>
      </c>
      <c r="BE57" s="70">
        <v>5</v>
      </c>
      <c r="BF57" s="70">
        <v>18</v>
      </c>
      <c r="BG57" s="70">
        <v>18</v>
      </c>
      <c r="BH57" s="70">
        <v>7</v>
      </c>
      <c r="BI57" s="70">
        <v>32</v>
      </c>
      <c r="BJ57" s="70">
        <v>7</v>
      </c>
      <c r="BK57" s="70">
        <v>9</v>
      </c>
      <c r="BL57" s="70">
        <v>54</v>
      </c>
      <c r="BM57" s="70">
        <v>43</v>
      </c>
      <c r="BN57" s="70">
        <v>23.692307692307693</v>
      </c>
    </row>
    <row r="58" spans="1:66" x14ac:dyDescent="0.25">
      <c r="A58" s="62"/>
      <c r="B58" s="2" t="s">
        <v>45</v>
      </c>
      <c r="C58" s="23">
        <v>0</v>
      </c>
      <c r="D58" s="23">
        <v>0</v>
      </c>
      <c r="E58" s="23">
        <v>0</v>
      </c>
      <c r="F58" s="23">
        <v>0</v>
      </c>
      <c r="G58" s="23">
        <v>0</v>
      </c>
      <c r="H58" s="23">
        <v>0</v>
      </c>
      <c r="I58" s="23">
        <v>0</v>
      </c>
      <c r="J58" s="23">
        <v>0</v>
      </c>
      <c r="K58" s="23">
        <v>0</v>
      </c>
      <c r="L58" s="23">
        <f t="shared" si="10"/>
        <v>0</v>
      </c>
      <c r="O58" s="62">
        <v>22</v>
      </c>
      <c r="P58" s="79" t="s">
        <v>14</v>
      </c>
      <c r="Q58" s="70">
        <v>67</v>
      </c>
      <c r="R58" s="70">
        <v>27</v>
      </c>
      <c r="S58" s="70">
        <v>24</v>
      </c>
      <c r="T58" s="70">
        <v>9</v>
      </c>
      <c r="U58" s="70">
        <v>47</v>
      </c>
      <c r="V58" s="70">
        <v>69</v>
      </c>
      <c r="W58" s="70">
        <v>41</v>
      </c>
      <c r="X58" s="70">
        <v>22</v>
      </c>
      <c r="Y58" s="70">
        <v>54</v>
      </c>
      <c r="Z58" s="70">
        <v>12</v>
      </c>
      <c r="AA58" s="23">
        <v>211</v>
      </c>
      <c r="AB58">
        <v>166</v>
      </c>
      <c r="AC58" s="70">
        <v>201</v>
      </c>
      <c r="AD58" s="70">
        <f t="shared" si="8"/>
        <v>73.07692307692308</v>
      </c>
      <c r="AE58" s="70"/>
      <c r="AH58" s="62">
        <v>2</v>
      </c>
      <c r="AI58" s="74" t="s">
        <v>41</v>
      </c>
      <c r="AJ58" s="70"/>
      <c r="AK58" s="70"/>
      <c r="AL58" s="70"/>
      <c r="AM58" s="70"/>
      <c r="AN58" s="70"/>
      <c r="AO58" s="70">
        <v>1</v>
      </c>
      <c r="AP58" s="70"/>
      <c r="AQ58" s="70"/>
      <c r="AR58" s="70">
        <v>1</v>
      </c>
      <c r="AS58" s="70">
        <f t="shared" si="9"/>
        <v>2</v>
      </c>
      <c r="AZ58" s="74" t="s">
        <v>13</v>
      </c>
      <c r="BA58" s="70">
        <v>7</v>
      </c>
      <c r="BB58" s="70">
        <v>2</v>
      </c>
      <c r="BC58" s="70">
        <v>2</v>
      </c>
      <c r="BD58" s="70">
        <v>1</v>
      </c>
      <c r="BE58" s="70">
        <v>0</v>
      </c>
      <c r="BF58" s="70">
        <v>20</v>
      </c>
      <c r="BG58" s="70">
        <v>26</v>
      </c>
      <c r="BH58" s="70">
        <v>1</v>
      </c>
      <c r="BI58" s="70">
        <v>20</v>
      </c>
      <c r="BJ58" s="70">
        <v>6</v>
      </c>
      <c r="BK58" s="70">
        <v>33</v>
      </c>
      <c r="BL58" s="70">
        <v>50</v>
      </c>
      <c r="BM58" s="70">
        <v>31</v>
      </c>
      <c r="BN58" s="70">
        <v>15.307692307692308</v>
      </c>
    </row>
    <row r="59" spans="1:66" x14ac:dyDescent="0.25">
      <c r="A59" s="62">
        <v>2</v>
      </c>
      <c r="B59" s="2" t="s">
        <v>41</v>
      </c>
      <c r="C59" s="23">
        <v>0</v>
      </c>
      <c r="D59" s="23">
        <v>0</v>
      </c>
      <c r="E59" s="23">
        <v>0</v>
      </c>
      <c r="F59" s="23">
        <v>1</v>
      </c>
      <c r="G59" s="23">
        <v>0</v>
      </c>
      <c r="H59" s="23">
        <v>0</v>
      </c>
      <c r="I59" s="23">
        <v>0</v>
      </c>
      <c r="J59" s="23">
        <v>0</v>
      </c>
      <c r="K59" s="23">
        <v>0</v>
      </c>
      <c r="L59" s="23">
        <f t="shared" si="10"/>
        <v>1</v>
      </c>
      <c r="O59" s="62">
        <v>9</v>
      </c>
      <c r="P59" s="2" t="s">
        <v>7</v>
      </c>
      <c r="Q59" s="70">
        <v>75</v>
      </c>
      <c r="R59" s="70">
        <v>29</v>
      </c>
      <c r="S59" s="70">
        <v>2</v>
      </c>
      <c r="T59" s="70">
        <v>8</v>
      </c>
      <c r="U59" s="70">
        <v>9</v>
      </c>
      <c r="V59" s="70">
        <v>20</v>
      </c>
      <c r="W59" s="70">
        <v>27</v>
      </c>
      <c r="X59" s="70">
        <v>8</v>
      </c>
      <c r="Y59" s="70">
        <v>25</v>
      </c>
      <c r="Z59" s="70">
        <v>29</v>
      </c>
      <c r="AA59" s="23">
        <v>62</v>
      </c>
      <c r="AB59">
        <v>68</v>
      </c>
      <c r="AC59" s="70">
        <v>34</v>
      </c>
      <c r="AD59" s="70">
        <f t="shared" si="8"/>
        <v>30.46153846153846</v>
      </c>
      <c r="AE59" s="70"/>
      <c r="AH59" s="62">
        <v>3</v>
      </c>
      <c r="AI59" s="74" t="s">
        <v>2</v>
      </c>
      <c r="AJ59" s="70"/>
      <c r="AK59" s="70"/>
      <c r="AL59" s="70">
        <v>4</v>
      </c>
      <c r="AM59" s="70">
        <v>3</v>
      </c>
      <c r="AN59" s="70">
        <v>9</v>
      </c>
      <c r="AO59" s="70">
        <v>2</v>
      </c>
      <c r="AP59" s="70"/>
      <c r="AQ59" s="70"/>
      <c r="AR59" s="70">
        <v>1</v>
      </c>
      <c r="AS59" s="70">
        <f t="shared" si="9"/>
        <v>19</v>
      </c>
      <c r="AZ59" s="74" t="s">
        <v>32</v>
      </c>
      <c r="BA59" s="70">
        <v>8</v>
      </c>
      <c r="BB59" s="70">
        <v>0</v>
      </c>
      <c r="BC59" s="70">
        <v>1</v>
      </c>
      <c r="BD59" s="70">
        <v>14</v>
      </c>
      <c r="BE59" s="70">
        <v>2</v>
      </c>
      <c r="BF59" s="70">
        <v>4</v>
      </c>
      <c r="BG59" s="70">
        <v>21</v>
      </c>
      <c r="BH59" s="70">
        <v>71</v>
      </c>
      <c r="BI59" s="70">
        <v>50</v>
      </c>
      <c r="BJ59" s="70"/>
      <c r="BK59" s="70">
        <v>3</v>
      </c>
      <c r="BL59" s="70">
        <v>1</v>
      </c>
      <c r="BM59" s="70">
        <v>23</v>
      </c>
      <c r="BN59" s="70">
        <v>15.23076923076923</v>
      </c>
    </row>
    <row r="60" spans="1:66" x14ac:dyDescent="0.25">
      <c r="A60" s="62">
        <v>3</v>
      </c>
      <c r="B60" s="2" t="s">
        <v>2</v>
      </c>
      <c r="C60" s="23">
        <v>0</v>
      </c>
      <c r="D60" s="23">
        <v>1</v>
      </c>
      <c r="E60" s="23">
        <v>12</v>
      </c>
      <c r="F60" s="23">
        <v>20</v>
      </c>
      <c r="G60" s="13">
        <v>2</v>
      </c>
      <c r="H60" s="13">
        <v>13</v>
      </c>
      <c r="I60" s="23">
        <v>0</v>
      </c>
      <c r="J60" s="23">
        <v>0</v>
      </c>
      <c r="K60" s="23">
        <v>0</v>
      </c>
      <c r="L60" s="23">
        <f t="shared" si="10"/>
        <v>48</v>
      </c>
      <c r="O60" s="62">
        <v>18</v>
      </c>
      <c r="P60" s="2" t="s">
        <v>12</v>
      </c>
      <c r="Q60" s="70">
        <v>10</v>
      </c>
      <c r="R60" s="70">
        <v>28</v>
      </c>
      <c r="S60" s="70">
        <v>24</v>
      </c>
      <c r="T60" s="70">
        <v>17</v>
      </c>
      <c r="U60" s="70">
        <v>12</v>
      </c>
      <c r="V60" s="70">
        <v>19</v>
      </c>
      <c r="W60" s="148">
        <v>3</v>
      </c>
      <c r="X60" s="70">
        <v>6</v>
      </c>
      <c r="Y60" s="70">
        <v>7</v>
      </c>
      <c r="Z60" s="70">
        <v>4</v>
      </c>
      <c r="AA60" s="23">
        <v>213</v>
      </c>
      <c r="AB60">
        <v>18</v>
      </c>
      <c r="AC60" s="70">
        <v>21</v>
      </c>
      <c r="AD60" s="70">
        <f t="shared" si="8"/>
        <v>29.384615384615383</v>
      </c>
      <c r="AE60" s="70"/>
      <c r="AH60" s="62"/>
      <c r="AI60" s="74" t="s">
        <v>43</v>
      </c>
      <c r="AJ60" s="70"/>
      <c r="AK60" s="70"/>
      <c r="AL60" s="70"/>
      <c r="AM60" s="70"/>
      <c r="AN60" s="70"/>
      <c r="AO60" s="70"/>
      <c r="AP60" s="70"/>
      <c r="AQ60" s="70"/>
      <c r="AR60" s="70"/>
      <c r="AS60" s="70">
        <f t="shared" si="9"/>
        <v>0</v>
      </c>
      <c r="AZ60" s="74" t="s">
        <v>51</v>
      </c>
      <c r="BA60" s="70">
        <v>25</v>
      </c>
      <c r="BB60" s="70">
        <v>8</v>
      </c>
      <c r="BC60" s="70">
        <v>12</v>
      </c>
      <c r="BD60" s="70">
        <v>21</v>
      </c>
      <c r="BE60" s="70">
        <v>14</v>
      </c>
      <c r="BF60" s="70">
        <v>10</v>
      </c>
      <c r="BG60" s="70">
        <v>6</v>
      </c>
      <c r="BH60" s="70">
        <v>30</v>
      </c>
      <c r="BI60" s="70">
        <v>10</v>
      </c>
      <c r="BJ60" s="70">
        <v>15</v>
      </c>
      <c r="BK60" s="70">
        <v>11</v>
      </c>
      <c r="BL60" s="70">
        <v>7</v>
      </c>
      <c r="BM60" s="70">
        <v>6</v>
      </c>
      <c r="BN60" s="70">
        <v>13.461538461538462</v>
      </c>
    </row>
    <row r="61" spans="1:66" x14ac:dyDescent="0.25">
      <c r="A61" s="62"/>
      <c r="B61" s="2" t="s">
        <v>43</v>
      </c>
      <c r="C61" s="23">
        <v>0</v>
      </c>
      <c r="D61" s="23">
        <v>0</v>
      </c>
      <c r="E61" s="23">
        <v>0</v>
      </c>
      <c r="F61" s="23">
        <v>0</v>
      </c>
      <c r="G61" s="23">
        <v>0</v>
      </c>
      <c r="H61" s="23">
        <v>0</v>
      </c>
      <c r="I61" s="23">
        <v>0</v>
      </c>
      <c r="J61" s="23">
        <v>0</v>
      </c>
      <c r="K61" s="23">
        <v>0</v>
      </c>
      <c r="L61" s="23">
        <f t="shared" si="10"/>
        <v>0</v>
      </c>
      <c r="O61" s="62">
        <v>4</v>
      </c>
      <c r="P61" s="2" t="s">
        <v>2</v>
      </c>
      <c r="Q61" s="70">
        <v>40</v>
      </c>
      <c r="R61" s="70">
        <v>48</v>
      </c>
      <c r="S61" s="70">
        <v>40</v>
      </c>
      <c r="T61" s="70">
        <v>16</v>
      </c>
      <c r="U61" s="70">
        <v>19</v>
      </c>
      <c r="V61" s="70">
        <v>16</v>
      </c>
      <c r="W61" s="149">
        <v>10</v>
      </c>
      <c r="X61" s="70">
        <v>19</v>
      </c>
      <c r="Y61" s="70">
        <v>18</v>
      </c>
      <c r="Z61" s="70">
        <v>20</v>
      </c>
      <c r="AA61" s="23">
        <v>59</v>
      </c>
      <c r="AB61">
        <v>30</v>
      </c>
      <c r="AC61" s="70">
        <v>22</v>
      </c>
      <c r="AD61" s="70">
        <f t="shared" si="8"/>
        <v>27.46153846153846</v>
      </c>
      <c r="AE61" s="70"/>
      <c r="AH61" s="62">
        <v>4</v>
      </c>
      <c r="AI61" s="74" t="s">
        <v>3</v>
      </c>
      <c r="AJ61" s="70"/>
      <c r="AK61" s="70"/>
      <c r="AL61" s="70"/>
      <c r="AM61" s="70">
        <v>1</v>
      </c>
      <c r="AN61" s="70">
        <v>2</v>
      </c>
      <c r="AO61" s="70">
        <v>4</v>
      </c>
      <c r="AP61" s="70">
        <v>2</v>
      </c>
      <c r="AQ61" s="70">
        <v>5</v>
      </c>
      <c r="AR61" s="70">
        <v>2</v>
      </c>
      <c r="AS61" s="70">
        <f t="shared" si="9"/>
        <v>16</v>
      </c>
      <c r="AZ61" s="74" t="s">
        <v>4</v>
      </c>
      <c r="BA61" s="70">
        <v>8</v>
      </c>
      <c r="BB61" s="70">
        <v>16</v>
      </c>
      <c r="BC61" s="70">
        <v>6</v>
      </c>
      <c r="BD61" s="70">
        <v>13</v>
      </c>
      <c r="BE61" s="70">
        <v>16</v>
      </c>
      <c r="BF61" s="70">
        <v>2</v>
      </c>
      <c r="BG61" s="70">
        <v>6</v>
      </c>
      <c r="BH61" s="70">
        <v>34</v>
      </c>
      <c r="BI61" s="70">
        <v>6</v>
      </c>
      <c r="BJ61" s="70">
        <v>12</v>
      </c>
      <c r="BK61" s="70">
        <v>19</v>
      </c>
      <c r="BL61" s="70">
        <v>16</v>
      </c>
      <c r="BM61" s="70">
        <v>18</v>
      </c>
      <c r="BN61" s="70">
        <v>13.23076923076923</v>
      </c>
    </row>
    <row r="62" spans="1:66" x14ac:dyDescent="0.25">
      <c r="A62" s="62">
        <v>4</v>
      </c>
      <c r="B62" s="2" t="s">
        <v>3</v>
      </c>
      <c r="C62" s="23">
        <v>8</v>
      </c>
      <c r="D62" s="23">
        <v>5</v>
      </c>
      <c r="E62" s="23">
        <v>4</v>
      </c>
      <c r="F62" s="23">
        <v>3</v>
      </c>
      <c r="G62" s="23">
        <v>3</v>
      </c>
      <c r="H62" s="23">
        <v>1</v>
      </c>
      <c r="I62" s="23">
        <v>9</v>
      </c>
      <c r="J62" s="23">
        <v>1</v>
      </c>
      <c r="K62" s="23">
        <v>5</v>
      </c>
      <c r="L62" s="23">
        <f t="shared" si="10"/>
        <v>39</v>
      </c>
      <c r="O62" s="62">
        <v>1</v>
      </c>
      <c r="P62" s="2" t="s">
        <v>1</v>
      </c>
      <c r="Q62" s="70">
        <v>14</v>
      </c>
      <c r="R62" s="70">
        <v>13</v>
      </c>
      <c r="S62" s="70">
        <v>17</v>
      </c>
      <c r="T62" s="70">
        <v>10</v>
      </c>
      <c r="U62" s="70">
        <v>28</v>
      </c>
      <c r="V62" s="70">
        <v>50</v>
      </c>
      <c r="W62" s="70">
        <v>7</v>
      </c>
      <c r="X62" s="70">
        <v>9</v>
      </c>
      <c r="Y62" s="70">
        <v>13</v>
      </c>
      <c r="Z62" s="108">
        <v>16</v>
      </c>
      <c r="AA62" s="23">
        <v>49</v>
      </c>
      <c r="AB62">
        <v>16</v>
      </c>
      <c r="AC62" s="70">
        <v>15</v>
      </c>
      <c r="AD62" s="70">
        <f t="shared" si="8"/>
        <v>19.76923076923077</v>
      </c>
      <c r="AE62" s="70"/>
      <c r="AH62" s="62">
        <v>5</v>
      </c>
      <c r="AI62" s="74" t="s">
        <v>4</v>
      </c>
      <c r="AJ62" s="70"/>
      <c r="AK62" s="70"/>
      <c r="AL62" s="70"/>
      <c r="AM62" s="70"/>
      <c r="AN62" s="70">
        <v>3</v>
      </c>
      <c r="AO62" s="70">
        <v>3</v>
      </c>
      <c r="AP62" s="70"/>
      <c r="AQ62" s="70">
        <v>2</v>
      </c>
      <c r="AR62" s="70">
        <v>8</v>
      </c>
      <c r="AS62" s="70">
        <f t="shared" si="9"/>
        <v>16</v>
      </c>
      <c r="AZ62" s="74" t="s">
        <v>54</v>
      </c>
      <c r="BA62" s="70">
        <v>42</v>
      </c>
      <c r="BB62" s="70">
        <v>0</v>
      </c>
      <c r="BC62" s="70">
        <v>0</v>
      </c>
      <c r="BD62" s="70">
        <v>0</v>
      </c>
      <c r="BE62" s="70">
        <v>0</v>
      </c>
      <c r="BF62" s="70">
        <v>4</v>
      </c>
      <c r="BG62" s="70">
        <v>0</v>
      </c>
      <c r="BH62" s="70">
        <v>2</v>
      </c>
      <c r="BI62" s="70">
        <v>12</v>
      </c>
      <c r="BJ62" s="70"/>
      <c r="BK62" s="70">
        <v>2</v>
      </c>
      <c r="BL62" s="70">
        <v>2</v>
      </c>
      <c r="BM62" s="70">
        <v>52</v>
      </c>
      <c r="BN62" s="70">
        <v>8.9230769230769234</v>
      </c>
    </row>
    <row r="63" spans="1:66" x14ac:dyDescent="0.25">
      <c r="A63" s="62">
        <v>5</v>
      </c>
      <c r="B63" s="2" t="s">
        <v>4</v>
      </c>
      <c r="C63" s="23">
        <v>0</v>
      </c>
      <c r="D63" s="23">
        <v>0</v>
      </c>
      <c r="E63" s="23">
        <v>2</v>
      </c>
      <c r="F63" s="23">
        <v>4</v>
      </c>
      <c r="G63" s="23">
        <v>4</v>
      </c>
      <c r="H63" s="23">
        <v>4</v>
      </c>
      <c r="I63" s="23">
        <v>5</v>
      </c>
      <c r="J63" s="23"/>
      <c r="K63" s="23">
        <v>1</v>
      </c>
      <c r="L63" s="23">
        <f t="shared" si="10"/>
        <v>20</v>
      </c>
      <c r="O63" s="62">
        <v>25</v>
      </c>
      <c r="P63" s="2" t="s">
        <v>15</v>
      </c>
      <c r="Q63" s="70">
        <v>15</v>
      </c>
      <c r="R63" s="70">
        <v>27</v>
      </c>
      <c r="S63" s="70">
        <v>5</v>
      </c>
      <c r="T63" s="70">
        <v>4</v>
      </c>
      <c r="U63" s="115">
        <v>14</v>
      </c>
      <c r="V63" s="70">
        <v>4</v>
      </c>
      <c r="W63" s="70">
        <v>11</v>
      </c>
      <c r="X63" s="70">
        <v>2</v>
      </c>
      <c r="Y63" s="70">
        <v>20</v>
      </c>
      <c r="Z63" s="70">
        <v>19</v>
      </c>
      <c r="AA63" s="23">
        <v>35</v>
      </c>
      <c r="AB63">
        <v>4</v>
      </c>
      <c r="AC63" s="70">
        <v>49</v>
      </c>
      <c r="AD63" s="70">
        <f t="shared" si="8"/>
        <v>16.076923076923077</v>
      </c>
      <c r="AE63" s="70"/>
      <c r="AH63" s="62"/>
      <c r="AI63" s="74" t="s">
        <v>48</v>
      </c>
      <c r="AJ63" s="70"/>
      <c r="AK63" s="70"/>
      <c r="AL63" s="70"/>
      <c r="AM63" s="70"/>
      <c r="AN63" s="70"/>
      <c r="AO63" s="70"/>
      <c r="AP63" s="70"/>
      <c r="AQ63" s="70"/>
      <c r="AR63" s="70"/>
      <c r="AS63" s="70">
        <f t="shared" si="9"/>
        <v>0</v>
      </c>
      <c r="AZ63" s="74" t="s">
        <v>1</v>
      </c>
      <c r="BA63" s="70">
        <v>6</v>
      </c>
      <c r="BB63" s="70">
        <v>3</v>
      </c>
      <c r="BC63" s="70">
        <v>10</v>
      </c>
      <c r="BD63" s="70">
        <v>5</v>
      </c>
      <c r="BE63" s="70">
        <v>5</v>
      </c>
      <c r="BF63" s="70">
        <v>32</v>
      </c>
      <c r="BG63" s="70">
        <v>7</v>
      </c>
      <c r="BH63" s="70">
        <v>22</v>
      </c>
      <c r="BI63" s="70">
        <v>7</v>
      </c>
      <c r="BJ63" s="70">
        <v>4</v>
      </c>
      <c r="BK63" s="70">
        <v>5</v>
      </c>
      <c r="BL63" s="70">
        <v>3</v>
      </c>
      <c r="BM63" s="70">
        <v>1</v>
      </c>
      <c r="BN63" s="70">
        <v>8.4615384615384617</v>
      </c>
    </row>
    <row r="64" spans="1:66" x14ac:dyDescent="0.25">
      <c r="A64" s="62"/>
      <c r="B64" s="2" t="s">
        <v>48</v>
      </c>
      <c r="C64" s="23">
        <v>0</v>
      </c>
      <c r="D64" s="23">
        <v>0</v>
      </c>
      <c r="E64" s="23">
        <v>0</v>
      </c>
      <c r="F64" s="23">
        <v>0</v>
      </c>
      <c r="G64" s="23">
        <v>0</v>
      </c>
      <c r="H64" s="23">
        <v>0</v>
      </c>
      <c r="I64" s="23">
        <v>0</v>
      </c>
      <c r="J64" s="23">
        <v>0</v>
      </c>
      <c r="K64" s="23">
        <v>0</v>
      </c>
      <c r="L64" s="23">
        <f t="shared" si="10"/>
        <v>0</v>
      </c>
      <c r="O64" s="62">
        <v>3</v>
      </c>
      <c r="P64" s="2" t="s">
        <v>41</v>
      </c>
      <c r="Q64" s="70">
        <v>10</v>
      </c>
      <c r="R64" s="70">
        <v>1</v>
      </c>
      <c r="S64" s="70">
        <v>8</v>
      </c>
      <c r="T64" s="70">
        <v>7</v>
      </c>
      <c r="U64" s="70">
        <v>16</v>
      </c>
      <c r="V64" s="70">
        <v>32</v>
      </c>
      <c r="W64" s="70">
        <v>21</v>
      </c>
      <c r="X64" s="70">
        <v>30</v>
      </c>
      <c r="Y64" s="70">
        <v>6</v>
      </c>
      <c r="Z64" s="70">
        <v>10</v>
      </c>
      <c r="AA64" s="23">
        <v>4</v>
      </c>
      <c r="AB64">
        <v>16</v>
      </c>
      <c r="AC64" s="70">
        <v>5</v>
      </c>
      <c r="AD64" s="70">
        <f t="shared" si="8"/>
        <v>12.76923076923077</v>
      </c>
      <c r="AE64" s="70"/>
      <c r="AH64" s="62"/>
      <c r="AI64" s="74" t="s">
        <v>6</v>
      </c>
      <c r="AJ64" s="70"/>
      <c r="AK64" s="70"/>
      <c r="AL64" s="70"/>
      <c r="AM64" s="70"/>
      <c r="AN64" s="70"/>
      <c r="AO64" s="70"/>
      <c r="AP64" s="70"/>
      <c r="AQ64" s="70"/>
      <c r="AR64" s="70"/>
      <c r="AS64" s="70">
        <f t="shared" si="9"/>
        <v>0</v>
      </c>
      <c r="AZ64" s="74" t="s">
        <v>16</v>
      </c>
      <c r="BA64" s="70">
        <v>3</v>
      </c>
      <c r="BB64" s="70">
        <v>3</v>
      </c>
      <c r="BC64" s="70">
        <v>4</v>
      </c>
      <c r="BD64" s="70">
        <v>5</v>
      </c>
      <c r="BE64" s="70">
        <v>4</v>
      </c>
      <c r="BF64" s="70">
        <v>4</v>
      </c>
      <c r="BG64" s="70">
        <v>7</v>
      </c>
      <c r="BH64" s="70">
        <v>6</v>
      </c>
      <c r="BI64" s="70">
        <v>11</v>
      </c>
      <c r="BJ64" s="70">
        <v>7</v>
      </c>
      <c r="BK64" s="70">
        <v>6</v>
      </c>
      <c r="BL64" s="70">
        <v>4</v>
      </c>
      <c r="BM64" s="70">
        <v>10</v>
      </c>
      <c r="BN64" s="70">
        <v>5.6923076923076925</v>
      </c>
    </row>
    <row r="65" spans="1:66" x14ac:dyDescent="0.25">
      <c r="A65" s="62"/>
      <c r="B65" s="2" t="s">
        <v>6</v>
      </c>
      <c r="C65" s="23">
        <v>0</v>
      </c>
      <c r="D65" s="23">
        <v>0</v>
      </c>
      <c r="E65" s="23">
        <v>0</v>
      </c>
      <c r="F65" s="23">
        <v>0</v>
      </c>
      <c r="G65" s="23">
        <v>0</v>
      </c>
      <c r="H65" s="23">
        <v>0</v>
      </c>
      <c r="I65" s="23">
        <v>0</v>
      </c>
      <c r="J65" s="23">
        <v>0</v>
      </c>
      <c r="K65" s="23">
        <v>0</v>
      </c>
      <c r="L65" s="23">
        <f t="shared" si="10"/>
        <v>0</v>
      </c>
      <c r="O65" s="62"/>
      <c r="P65" s="79" t="s">
        <v>47</v>
      </c>
      <c r="Q65" s="148">
        <v>19</v>
      </c>
      <c r="R65" s="148">
        <v>8</v>
      </c>
      <c r="S65" s="148">
        <v>15</v>
      </c>
      <c r="T65" s="148">
        <v>4</v>
      </c>
      <c r="U65" s="115">
        <v>3</v>
      </c>
      <c r="V65" s="148">
        <v>4</v>
      </c>
      <c r="W65" s="11">
        <v>8</v>
      </c>
      <c r="X65" s="70">
        <v>22</v>
      </c>
      <c r="Y65" s="70">
        <v>28</v>
      </c>
      <c r="Z65" s="70">
        <v>45</v>
      </c>
      <c r="AA65" s="23">
        <v>5</v>
      </c>
      <c r="AB65">
        <v>1</v>
      </c>
      <c r="AC65" s="108">
        <v>0</v>
      </c>
      <c r="AD65" s="70">
        <f t="shared" si="8"/>
        <v>12.461538461538462</v>
      </c>
      <c r="AE65" s="70"/>
      <c r="AH65" s="62">
        <v>6</v>
      </c>
      <c r="AI65" s="74" t="s">
        <v>7</v>
      </c>
      <c r="AJ65" s="70"/>
      <c r="AK65" s="70"/>
      <c r="AL65" s="70"/>
      <c r="AM65" s="70"/>
      <c r="AN65" s="70">
        <v>55</v>
      </c>
      <c r="AO65" s="70">
        <v>3</v>
      </c>
      <c r="AP65" s="70"/>
      <c r="AQ65" s="70"/>
      <c r="AR65" s="70"/>
      <c r="AS65" s="70">
        <f t="shared" si="9"/>
        <v>58</v>
      </c>
      <c r="AZ65" s="74" t="s">
        <v>41</v>
      </c>
      <c r="BA65" s="70">
        <v>1</v>
      </c>
      <c r="BB65" s="70">
        <v>2</v>
      </c>
      <c r="BC65" s="70">
        <v>7</v>
      </c>
      <c r="BD65" s="70">
        <v>8</v>
      </c>
      <c r="BE65" s="70">
        <v>1</v>
      </c>
      <c r="BF65" s="70">
        <v>1</v>
      </c>
      <c r="BG65" s="70">
        <v>8</v>
      </c>
      <c r="BH65" s="70">
        <v>3</v>
      </c>
      <c r="BI65" s="70">
        <v>4</v>
      </c>
      <c r="BJ65" s="70">
        <v>11</v>
      </c>
      <c r="BK65" s="70"/>
      <c r="BL65" s="70">
        <v>1</v>
      </c>
      <c r="BM65" s="70">
        <v>1</v>
      </c>
      <c r="BN65" s="70">
        <v>3.6923076923076925</v>
      </c>
    </row>
    <row r="66" spans="1:66" x14ac:dyDescent="0.25">
      <c r="A66" s="62">
        <v>6</v>
      </c>
      <c r="B66" s="2" t="s">
        <v>7</v>
      </c>
      <c r="C66" s="23">
        <v>0</v>
      </c>
      <c r="D66" s="23">
        <v>0</v>
      </c>
      <c r="E66" s="23">
        <v>0</v>
      </c>
      <c r="F66" s="23">
        <v>0</v>
      </c>
      <c r="G66" s="23">
        <v>12</v>
      </c>
      <c r="H66" s="23">
        <v>11</v>
      </c>
      <c r="I66" s="23">
        <v>6</v>
      </c>
      <c r="J66" s="23">
        <v>0</v>
      </c>
      <c r="K66" s="23">
        <v>0</v>
      </c>
      <c r="L66" s="23">
        <f t="shared" si="10"/>
        <v>29</v>
      </c>
      <c r="O66" s="62">
        <v>16</v>
      </c>
      <c r="P66" s="2" t="s">
        <v>10</v>
      </c>
      <c r="Q66" s="70">
        <v>3</v>
      </c>
      <c r="R66" s="70">
        <v>20</v>
      </c>
      <c r="S66" s="70">
        <v>0</v>
      </c>
      <c r="T66" s="70">
        <v>18</v>
      </c>
      <c r="U66" s="70">
        <v>5</v>
      </c>
      <c r="V66" s="70">
        <v>24</v>
      </c>
      <c r="W66" s="70">
        <v>0</v>
      </c>
      <c r="X66" s="70">
        <v>3</v>
      </c>
      <c r="Y66" s="70">
        <v>42</v>
      </c>
      <c r="Z66" s="70">
        <v>17</v>
      </c>
      <c r="AA66" s="23">
        <v>3</v>
      </c>
      <c r="AB66">
        <v>1</v>
      </c>
      <c r="AC66" s="70">
        <v>2</v>
      </c>
      <c r="AD66" s="70">
        <f t="shared" si="8"/>
        <v>10.615384615384615</v>
      </c>
      <c r="AE66" s="70"/>
      <c r="AH66" s="62"/>
      <c r="AI66" s="74" t="s">
        <v>50</v>
      </c>
      <c r="AJ66" s="70"/>
      <c r="AK66" s="70"/>
      <c r="AL66" s="70"/>
      <c r="AM66" s="70"/>
      <c r="AN66" s="70"/>
      <c r="AO66" s="70"/>
      <c r="AP66" s="70"/>
      <c r="AQ66" s="70"/>
      <c r="AR66" s="70"/>
      <c r="AS66" s="70">
        <f t="shared" si="9"/>
        <v>0</v>
      </c>
      <c r="AZ66" s="74" t="s">
        <v>47</v>
      </c>
      <c r="BA66" s="70">
        <v>3</v>
      </c>
      <c r="BB66" s="70">
        <v>0</v>
      </c>
      <c r="BC66" s="70">
        <v>0</v>
      </c>
      <c r="BD66" s="70">
        <v>0</v>
      </c>
      <c r="BE66" s="70">
        <v>0</v>
      </c>
      <c r="BF66" s="70">
        <v>0</v>
      </c>
      <c r="BG66" s="70">
        <v>0</v>
      </c>
      <c r="BH66" s="70">
        <v>0</v>
      </c>
      <c r="BI66" s="70">
        <v>21</v>
      </c>
      <c r="BJ66" s="70"/>
      <c r="BK66" s="70"/>
      <c r="BL66" s="70"/>
      <c r="BM66" s="70"/>
      <c r="BN66" s="70">
        <v>1.8461538461538463</v>
      </c>
    </row>
    <row r="67" spans="1:66" x14ac:dyDescent="0.25">
      <c r="A67" s="62"/>
      <c r="B67" s="83" t="s">
        <v>81</v>
      </c>
      <c r="C67" s="23">
        <v>0</v>
      </c>
      <c r="D67" s="23">
        <v>0</v>
      </c>
      <c r="E67" s="23">
        <v>0</v>
      </c>
      <c r="F67" s="23">
        <v>0</v>
      </c>
      <c r="G67" s="23">
        <v>0</v>
      </c>
      <c r="H67" s="23">
        <v>0</v>
      </c>
      <c r="I67" s="23">
        <v>0</v>
      </c>
      <c r="J67" s="23">
        <v>0</v>
      </c>
      <c r="K67" s="23">
        <v>0</v>
      </c>
      <c r="L67" s="23"/>
      <c r="O67" s="62">
        <v>23</v>
      </c>
      <c r="P67" s="2" t="s">
        <v>40</v>
      </c>
      <c r="Q67" s="70">
        <v>16</v>
      </c>
      <c r="R67" s="70">
        <v>22</v>
      </c>
      <c r="S67" s="70">
        <v>1</v>
      </c>
      <c r="T67" s="115">
        <v>0</v>
      </c>
      <c r="U67" s="115">
        <v>0</v>
      </c>
      <c r="V67" s="70">
        <v>2</v>
      </c>
      <c r="W67" s="70">
        <v>0</v>
      </c>
      <c r="X67" s="70">
        <v>89</v>
      </c>
      <c r="Y67" s="70">
        <v>0</v>
      </c>
      <c r="Z67" s="70">
        <v>4</v>
      </c>
      <c r="AA67" s="23">
        <v>0</v>
      </c>
      <c r="AB67" s="23"/>
      <c r="AC67" s="151">
        <v>0</v>
      </c>
      <c r="AD67" s="70">
        <f t="shared" si="8"/>
        <v>10.307692307692308</v>
      </c>
      <c r="AE67" s="70"/>
      <c r="AH67" s="62">
        <v>7</v>
      </c>
      <c r="AI67" s="74" t="s">
        <v>51</v>
      </c>
      <c r="AJ67" s="70"/>
      <c r="AK67" s="70"/>
      <c r="AL67" s="70"/>
      <c r="AM67" s="70">
        <v>2</v>
      </c>
      <c r="AN67" s="70">
        <v>1</v>
      </c>
      <c r="AO67" s="70">
        <v>3</v>
      </c>
      <c r="AP67" s="70"/>
      <c r="AQ67" s="70">
        <v>2</v>
      </c>
      <c r="AR67" s="70"/>
      <c r="AS67" s="70">
        <f t="shared" si="9"/>
        <v>8</v>
      </c>
      <c r="AZ67" s="74" t="s">
        <v>42</v>
      </c>
      <c r="BA67" s="70">
        <v>0</v>
      </c>
      <c r="BB67" s="70">
        <v>2</v>
      </c>
      <c r="BC67" s="70">
        <v>0</v>
      </c>
      <c r="BD67" s="70">
        <v>1</v>
      </c>
      <c r="BE67" s="70">
        <v>0</v>
      </c>
      <c r="BF67" s="70">
        <v>6</v>
      </c>
      <c r="BG67" s="70">
        <v>4</v>
      </c>
      <c r="BH67" s="70">
        <v>2</v>
      </c>
      <c r="BI67" s="70">
        <v>2</v>
      </c>
      <c r="BJ67" s="70">
        <v>1</v>
      </c>
      <c r="BK67" s="70">
        <v>2</v>
      </c>
      <c r="BL67" s="70">
        <v>1</v>
      </c>
      <c r="BM67" s="70"/>
      <c r="BN67" s="70">
        <v>1.6153846153846154</v>
      </c>
    </row>
    <row r="68" spans="1:66" x14ac:dyDescent="0.25">
      <c r="A68" s="62"/>
      <c r="B68" s="2" t="s">
        <v>50</v>
      </c>
      <c r="C68" s="23">
        <v>0</v>
      </c>
      <c r="D68" s="23">
        <v>0</v>
      </c>
      <c r="E68" s="23">
        <v>0</v>
      </c>
      <c r="F68" s="23">
        <v>0</v>
      </c>
      <c r="G68" s="23">
        <v>0</v>
      </c>
      <c r="H68" s="23">
        <v>0</v>
      </c>
      <c r="I68" s="23">
        <v>0</v>
      </c>
      <c r="J68" s="23">
        <v>0</v>
      </c>
      <c r="K68" s="23">
        <v>0</v>
      </c>
      <c r="L68" s="23">
        <f t="shared" si="10"/>
        <v>0</v>
      </c>
      <c r="O68" s="62">
        <v>21</v>
      </c>
      <c r="P68" s="2" t="s">
        <v>13</v>
      </c>
      <c r="Q68" s="70">
        <v>3</v>
      </c>
      <c r="R68" s="70">
        <v>9</v>
      </c>
      <c r="S68" s="70">
        <v>0</v>
      </c>
      <c r="T68" s="70">
        <v>1</v>
      </c>
      <c r="U68" s="115">
        <v>6</v>
      </c>
      <c r="V68" s="70">
        <v>20</v>
      </c>
      <c r="W68" s="70">
        <v>3</v>
      </c>
      <c r="X68" s="70">
        <v>3</v>
      </c>
      <c r="Y68" s="70">
        <v>8</v>
      </c>
      <c r="Z68" s="70"/>
      <c r="AA68" s="23">
        <v>61</v>
      </c>
      <c r="AB68">
        <v>10</v>
      </c>
      <c r="AC68" s="70">
        <v>7</v>
      </c>
      <c r="AD68" s="70">
        <f t="shared" si="8"/>
        <v>10.076923076923077</v>
      </c>
      <c r="AE68" s="70"/>
      <c r="AH68" s="62">
        <v>8</v>
      </c>
      <c r="AI68" s="74" t="s">
        <v>42</v>
      </c>
      <c r="AJ68" s="70"/>
      <c r="AK68" s="70"/>
      <c r="AL68" s="70"/>
      <c r="AM68" s="70"/>
      <c r="AN68" s="70"/>
      <c r="AO68" s="70"/>
      <c r="AP68" s="70"/>
      <c r="AQ68" s="70"/>
      <c r="AR68" s="70">
        <v>2</v>
      </c>
      <c r="AS68" s="70">
        <f t="shared" si="9"/>
        <v>2</v>
      </c>
      <c r="AZ68" s="74" t="s">
        <v>9</v>
      </c>
      <c r="BA68" s="70">
        <v>0</v>
      </c>
      <c r="BB68" s="70">
        <v>0</v>
      </c>
      <c r="BC68" s="70">
        <v>0</v>
      </c>
      <c r="BD68" s="70">
        <v>0</v>
      </c>
      <c r="BE68" s="70">
        <v>0</v>
      </c>
      <c r="BF68" s="70">
        <v>0</v>
      </c>
      <c r="BG68" s="70">
        <v>0</v>
      </c>
      <c r="BH68" s="70">
        <v>7</v>
      </c>
      <c r="BI68" s="70">
        <v>3</v>
      </c>
      <c r="BJ68" s="70"/>
      <c r="BK68" s="70"/>
      <c r="BL68" s="70">
        <v>4</v>
      </c>
      <c r="BM68" s="70">
        <v>5</v>
      </c>
      <c r="BN68" s="70">
        <v>1.4615384615384615</v>
      </c>
    </row>
    <row r="69" spans="1:66" x14ac:dyDescent="0.25">
      <c r="A69" s="62"/>
      <c r="B69" s="2" t="s">
        <v>51</v>
      </c>
      <c r="C69" s="23">
        <v>0</v>
      </c>
      <c r="D69" s="23">
        <v>0</v>
      </c>
      <c r="E69" s="23">
        <v>0</v>
      </c>
      <c r="F69" s="23">
        <v>0</v>
      </c>
      <c r="G69" s="23">
        <v>0</v>
      </c>
      <c r="H69" s="23">
        <v>0</v>
      </c>
      <c r="I69" s="23">
        <v>0</v>
      </c>
      <c r="J69" s="23">
        <v>0</v>
      </c>
      <c r="K69" s="23">
        <v>0</v>
      </c>
      <c r="L69" s="23">
        <f t="shared" si="10"/>
        <v>0</v>
      </c>
      <c r="O69" s="62">
        <v>19</v>
      </c>
      <c r="P69" s="2" t="s">
        <v>32</v>
      </c>
      <c r="Q69" s="70">
        <v>8</v>
      </c>
      <c r="R69" s="70">
        <v>6</v>
      </c>
      <c r="S69" s="70">
        <v>3</v>
      </c>
      <c r="T69" s="70">
        <v>5</v>
      </c>
      <c r="U69" s="70">
        <v>8</v>
      </c>
      <c r="V69" s="70">
        <v>8</v>
      </c>
      <c r="W69" s="70">
        <v>1</v>
      </c>
      <c r="X69" s="70">
        <v>0</v>
      </c>
      <c r="Y69" s="70">
        <v>15</v>
      </c>
      <c r="Z69" s="70">
        <v>5</v>
      </c>
      <c r="AA69" s="23">
        <v>5</v>
      </c>
      <c r="AB69">
        <v>2</v>
      </c>
      <c r="AC69" s="70">
        <v>31</v>
      </c>
      <c r="AD69" s="70">
        <f t="shared" si="8"/>
        <v>7.4615384615384617</v>
      </c>
      <c r="AE69" s="70"/>
      <c r="AH69" s="62"/>
      <c r="AI69" s="74" t="s">
        <v>8</v>
      </c>
      <c r="AJ69" s="70"/>
      <c r="AK69" s="70"/>
      <c r="AL69" s="70"/>
      <c r="AM69" s="70"/>
      <c r="AN69" s="70"/>
      <c r="AO69" s="70"/>
      <c r="AP69" s="70"/>
      <c r="AQ69" s="70"/>
      <c r="AR69" s="70"/>
      <c r="AS69" s="70">
        <f t="shared" si="9"/>
        <v>0</v>
      </c>
      <c r="AZ69" s="74" t="s">
        <v>40</v>
      </c>
      <c r="BA69" s="70">
        <v>0</v>
      </c>
      <c r="BB69" s="70">
        <v>0</v>
      </c>
      <c r="BC69" s="70">
        <v>0</v>
      </c>
      <c r="BD69" s="70">
        <v>0</v>
      </c>
      <c r="BE69" s="70">
        <v>2</v>
      </c>
      <c r="BF69" s="70">
        <v>9</v>
      </c>
      <c r="BG69" s="70">
        <v>0</v>
      </c>
      <c r="BH69" s="70">
        <v>4</v>
      </c>
      <c r="BI69" s="70">
        <v>0</v>
      </c>
      <c r="BJ69" s="70"/>
      <c r="BK69" s="70"/>
      <c r="BL69" s="70">
        <v>2</v>
      </c>
      <c r="BM69" s="70"/>
      <c r="BN69" s="70">
        <v>1.3076923076923077</v>
      </c>
    </row>
    <row r="70" spans="1:66" x14ac:dyDescent="0.25">
      <c r="A70" s="62"/>
      <c r="B70" s="2" t="s">
        <v>42</v>
      </c>
      <c r="C70" s="23">
        <v>0</v>
      </c>
      <c r="D70" s="23">
        <v>0</v>
      </c>
      <c r="E70" s="23">
        <v>0</v>
      </c>
      <c r="F70" s="23">
        <v>0</v>
      </c>
      <c r="G70" s="23">
        <v>0</v>
      </c>
      <c r="H70" s="23">
        <v>0</v>
      </c>
      <c r="I70" s="23">
        <v>0</v>
      </c>
      <c r="J70" s="23">
        <v>0</v>
      </c>
      <c r="K70" s="23">
        <v>0</v>
      </c>
      <c r="L70" s="23">
        <f t="shared" si="10"/>
        <v>0</v>
      </c>
      <c r="O70" s="62">
        <v>7</v>
      </c>
      <c r="P70" s="2" t="s">
        <v>4</v>
      </c>
      <c r="Q70" s="70">
        <v>20</v>
      </c>
      <c r="R70" s="70">
        <v>20</v>
      </c>
      <c r="S70" s="70">
        <v>2</v>
      </c>
      <c r="T70" s="70">
        <v>1</v>
      </c>
      <c r="U70" s="70">
        <v>7</v>
      </c>
      <c r="V70" s="70">
        <v>5</v>
      </c>
      <c r="W70" s="70">
        <v>0</v>
      </c>
      <c r="X70" s="70">
        <v>1</v>
      </c>
      <c r="Y70" s="70">
        <v>0</v>
      </c>
      <c r="Z70" s="70">
        <v>5</v>
      </c>
      <c r="AA70" s="23">
        <v>1</v>
      </c>
      <c r="AB70">
        <v>2</v>
      </c>
      <c r="AC70" s="70">
        <v>1</v>
      </c>
      <c r="AD70" s="70">
        <f t="shared" si="8"/>
        <v>5</v>
      </c>
      <c r="AE70" s="70"/>
      <c r="AH70" s="62"/>
      <c r="AI70" s="74" t="s">
        <v>9</v>
      </c>
      <c r="AJ70" s="70"/>
      <c r="AK70" s="70"/>
      <c r="AL70" s="70"/>
      <c r="AM70" s="70"/>
      <c r="AN70" s="70"/>
      <c r="AO70" s="70"/>
      <c r="AP70" s="70"/>
      <c r="AQ70" s="70"/>
      <c r="AR70" s="70"/>
      <c r="AS70" s="70">
        <f t="shared" si="9"/>
        <v>0</v>
      </c>
      <c r="AZ70" s="74" t="s">
        <v>53</v>
      </c>
      <c r="BA70" s="70">
        <v>0</v>
      </c>
      <c r="BB70" s="70">
        <v>0</v>
      </c>
      <c r="BC70" s="70">
        <v>2</v>
      </c>
      <c r="BD70" s="70">
        <v>5</v>
      </c>
      <c r="BE70" s="70">
        <v>0</v>
      </c>
      <c r="BF70" s="70">
        <v>0</v>
      </c>
      <c r="BG70" s="70">
        <v>1</v>
      </c>
      <c r="BH70" s="70">
        <v>4</v>
      </c>
      <c r="BI70" s="70">
        <v>0</v>
      </c>
      <c r="BJ70" s="70"/>
      <c r="BK70" s="70">
        <v>1</v>
      </c>
      <c r="BL70" s="70">
        <v>3</v>
      </c>
      <c r="BM70" s="70"/>
      <c r="BN70" s="70">
        <v>1.2307692307692308</v>
      </c>
    </row>
    <row r="71" spans="1:66" x14ac:dyDescent="0.25">
      <c r="A71" s="62">
        <v>7</v>
      </c>
      <c r="B71" s="2" t="s">
        <v>8</v>
      </c>
      <c r="C71" s="23">
        <v>0</v>
      </c>
      <c r="D71" s="23">
        <v>0</v>
      </c>
      <c r="E71" s="23">
        <v>0</v>
      </c>
      <c r="F71" s="23">
        <v>0</v>
      </c>
      <c r="G71" s="23">
        <v>0</v>
      </c>
      <c r="H71" s="23">
        <v>0</v>
      </c>
      <c r="I71" s="23">
        <v>0</v>
      </c>
      <c r="J71" s="23">
        <v>0</v>
      </c>
      <c r="K71" s="23">
        <v>1</v>
      </c>
      <c r="L71" s="23">
        <f t="shared" si="10"/>
        <v>1</v>
      </c>
      <c r="O71" s="62">
        <v>26</v>
      </c>
      <c r="P71" s="2" t="s">
        <v>54</v>
      </c>
      <c r="Q71" s="70">
        <v>18</v>
      </c>
      <c r="R71" s="70">
        <v>7</v>
      </c>
      <c r="S71" s="70">
        <v>3</v>
      </c>
      <c r="T71" s="115">
        <v>0</v>
      </c>
      <c r="U71" s="108">
        <v>2</v>
      </c>
      <c r="V71" s="70">
        <v>3</v>
      </c>
      <c r="W71" s="108">
        <v>2</v>
      </c>
      <c r="X71" s="115">
        <v>0</v>
      </c>
      <c r="Y71" s="70">
        <v>3</v>
      </c>
      <c r="Z71" s="70"/>
      <c r="AA71" s="23">
        <v>0</v>
      </c>
      <c r="AB71">
        <v>16</v>
      </c>
      <c r="AC71" s="70">
        <v>0</v>
      </c>
      <c r="AD71" s="70">
        <f t="shared" si="8"/>
        <v>4.1538461538461542</v>
      </c>
      <c r="AE71" s="70"/>
      <c r="AH71" s="62"/>
      <c r="AI71" s="74" t="s">
        <v>44</v>
      </c>
      <c r="AJ71" s="70"/>
      <c r="AK71" s="70"/>
      <c r="AL71" s="70"/>
      <c r="AM71" s="70"/>
      <c r="AN71" s="70"/>
      <c r="AO71" s="70"/>
      <c r="AP71" s="70"/>
      <c r="AQ71" s="70"/>
      <c r="AR71" s="70"/>
      <c r="AS71" s="70">
        <f t="shared" si="9"/>
        <v>0</v>
      </c>
      <c r="AZ71" s="74" t="s">
        <v>50</v>
      </c>
      <c r="BA71" s="70">
        <v>1</v>
      </c>
      <c r="BB71" s="70">
        <v>0</v>
      </c>
      <c r="BC71" s="70">
        <v>0</v>
      </c>
      <c r="BD71" s="70">
        <v>0</v>
      </c>
      <c r="BE71" s="70">
        <v>0</v>
      </c>
      <c r="BF71" s="70">
        <v>1</v>
      </c>
      <c r="BG71" s="70">
        <v>0</v>
      </c>
      <c r="BH71" s="70">
        <v>1</v>
      </c>
      <c r="BI71" s="70">
        <v>0</v>
      </c>
      <c r="BJ71" s="70">
        <v>3</v>
      </c>
      <c r="BK71" s="70">
        <v>1</v>
      </c>
      <c r="BL71" s="70">
        <v>3</v>
      </c>
      <c r="BM71" s="70">
        <v>3</v>
      </c>
      <c r="BN71" s="70">
        <v>1</v>
      </c>
    </row>
    <row r="72" spans="1:66" x14ac:dyDescent="0.25">
      <c r="A72" s="62"/>
      <c r="B72" s="2" t="s">
        <v>9</v>
      </c>
      <c r="C72" s="23">
        <v>0</v>
      </c>
      <c r="D72" s="23">
        <v>0</v>
      </c>
      <c r="E72" s="23">
        <v>0</v>
      </c>
      <c r="F72" s="23">
        <v>0</v>
      </c>
      <c r="G72" s="23">
        <v>0</v>
      </c>
      <c r="H72" s="23">
        <v>0</v>
      </c>
      <c r="I72" s="23">
        <v>0</v>
      </c>
      <c r="J72" s="23"/>
      <c r="K72" s="23"/>
      <c r="L72" s="23">
        <f t="shared" si="10"/>
        <v>0</v>
      </c>
      <c r="O72" s="62"/>
      <c r="P72" s="2" t="s">
        <v>48</v>
      </c>
      <c r="Q72" s="148">
        <v>45</v>
      </c>
      <c r="R72" s="148">
        <v>0</v>
      </c>
      <c r="S72" s="148">
        <v>0</v>
      </c>
      <c r="T72" s="148">
        <v>1</v>
      </c>
      <c r="U72" s="148">
        <v>0</v>
      </c>
      <c r="V72" s="148">
        <v>0</v>
      </c>
      <c r="W72" s="148">
        <v>0</v>
      </c>
      <c r="X72" s="148">
        <v>0</v>
      </c>
      <c r="Y72" s="70">
        <v>2</v>
      </c>
      <c r="Z72" s="70"/>
      <c r="AA72" s="23">
        <v>0</v>
      </c>
      <c r="AB72" s="23"/>
      <c r="AC72" s="70">
        <v>0</v>
      </c>
      <c r="AD72" s="70">
        <f t="shared" si="8"/>
        <v>3.6923076923076925</v>
      </c>
      <c r="AE72" s="70"/>
      <c r="AH72" s="62"/>
      <c r="AI72" s="74" t="s">
        <v>10</v>
      </c>
      <c r="AJ72" s="70"/>
      <c r="AK72" s="70"/>
      <c r="AL72" s="70"/>
      <c r="AM72" s="70"/>
      <c r="AN72" s="70"/>
      <c r="AO72" s="70"/>
      <c r="AP72" s="70"/>
      <c r="AQ72" s="70"/>
      <c r="AR72" s="70"/>
      <c r="AS72" s="70">
        <f t="shared" si="9"/>
        <v>0</v>
      </c>
      <c r="AZ72" s="74" t="s">
        <v>44</v>
      </c>
      <c r="BA72" s="70"/>
      <c r="BB72" s="70"/>
      <c r="BC72" s="70"/>
      <c r="BD72" s="70">
        <v>2</v>
      </c>
      <c r="BE72" s="70">
        <v>1</v>
      </c>
      <c r="BF72" s="70">
        <v>0</v>
      </c>
      <c r="BG72" s="70">
        <v>0</v>
      </c>
      <c r="BH72" s="70">
        <v>2</v>
      </c>
      <c r="BI72" s="70">
        <v>0</v>
      </c>
      <c r="BJ72" s="70"/>
      <c r="BK72" s="70">
        <v>1</v>
      </c>
      <c r="BL72" s="70"/>
      <c r="BM72" s="70">
        <v>2</v>
      </c>
      <c r="BN72" s="70">
        <v>0.61538461538461542</v>
      </c>
    </row>
    <row r="73" spans="1:66" x14ac:dyDescent="0.25">
      <c r="A73" s="62"/>
      <c r="B73" s="2" t="s">
        <v>44</v>
      </c>
      <c r="C73" s="23">
        <v>0</v>
      </c>
      <c r="D73" s="23">
        <v>0</v>
      </c>
      <c r="E73" s="23">
        <v>0</v>
      </c>
      <c r="F73" s="23">
        <v>0</v>
      </c>
      <c r="G73" s="23">
        <v>0</v>
      </c>
      <c r="H73" s="23">
        <v>0</v>
      </c>
      <c r="I73" s="23">
        <v>0</v>
      </c>
      <c r="J73" s="23">
        <v>0</v>
      </c>
      <c r="K73" s="23">
        <v>0</v>
      </c>
      <c r="L73" s="23">
        <f t="shared" si="10"/>
        <v>0</v>
      </c>
      <c r="O73" s="62">
        <v>8</v>
      </c>
      <c r="P73" s="2" t="s">
        <v>6</v>
      </c>
      <c r="Q73" s="70">
        <v>0</v>
      </c>
      <c r="R73" s="70">
        <v>0</v>
      </c>
      <c r="S73" s="70">
        <v>6</v>
      </c>
      <c r="T73" s="70">
        <v>5</v>
      </c>
      <c r="U73" s="70">
        <v>1</v>
      </c>
      <c r="V73" s="70">
        <v>2</v>
      </c>
      <c r="W73" s="70">
        <v>2</v>
      </c>
      <c r="X73" s="70">
        <v>9</v>
      </c>
      <c r="Y73" s="70">
        <v>5</v>
      </c>
      <c r="Z73" s="70">
        <v>8</v>
      </c>
      <c r="AA73" s="23">
        <v>6</v>
      </c>
      <c r="AB73">
        <v>2</v>
      </c>
      <c r="AC73" s="70">
        <v>0</v>
      </c>
      <c r="AD73" s="70">
        <f t="shared" si="8"/>
        <v>3.5384615384615383</v>
      </c>
      <c r="AE73" s="70"/>
      <c r="AH73" s="62">
        <v>9</v>
      </c>
      <c r="AI73" s="74" t="s">
        <v>11</v>
      </c>
      <c r="AJ73" s="70"/>
      <c r="AK73" s="70"/>
      <c r="AL73" s="70"/>
      <c r="AM73" s="70"/>
      <c r="AN73" s="70">
        <v>160</v>
      </c>
      <c r="AO73" s="70">
        <v>400</v>
      </c>
      <c r="AP73" s="70">
        <v>25</v>
      </c>
      <c r="AQ73" s="70">
        <v>3</v>
      </c>
      <c r="AR73" s="70"/>
      <c r="AS73" s="70">
        <f t="shared" si="9"/>
        <v>588</v>
      </c>
      <c r="AZ73" s="74" t="s">
        <v>46</v>
      </c>
      <c r="BA73" s="70">
        <v>0</v>
      </c>
      <c r="BB73" s="70">
        <v>0</v>
      </c>
      <c r="BC73" s="70">
        <v>1</v>
      </c>
      <c r="BD73" s="70">
        <v>2</v>
      </c>
      <c r="BE73" s="70">
        <v>0</v>
      </c>
      <c r="BF73" s="70">
        <v>0</v>
      </c>
      <c r="BG73" s="70">
        <v>1</v>
      </c>
      <c r="BH73" s="70">
        <v>2</v>
      </c>
      <c r="BI73" s="70">
        <v>0</v>
      </c>
      <c r="BJ73" s="70"/>
      <c r="BK73" s="70">
        <v>2</v>
      </c>
      <c r="BL73" s="70"/>
      <c r="BM73" s="70"/>
      <c r="BN73" s="70">
        <v>0.61538461538461542</v>
      </c>
    </row>
    <row r="74" spans="1:66" x14ac:dyDescent="0.25">
      <c r="A74" s="62">
        <v>8</v>
      </c>
      <c r="B74" s="2" t="s">
        <v>10</v>
      </c>
      <c r="C74" s="23">
        <v>0</v>
      </c>
      <c r="D74" s="23">
        <v>0</v>
      </c>
      <c r="E74" s="23">
        <v>0</v>
      </c>
      <c r="F74" s="23">
        <v>3</v>
      </c>
      <c r="G74" s="23">
        <v>0</v>
      </c>
      <c r="H74" s="23">
        <v>17</v>
      </c>
      <c r="I74" s="23">
        <v>0</v>
      </c>
      <c r="J74" s="23">
        <v>0</v>
      </c>
      <c r="K74" s="23">
        <v>0</v>
      </c>
      <c r="L74" s="23">
        <f t="shared" si="10"/>
        <v>20</v>
      </c>
      <c r="O74" s="62">
        <v>11</v>
      </c>
      <c r="P74" s="2" t="s">
        <v>51</v>
      </c>
      <c r="Q74" s="70">
        <v>1</v>
      </c>
      <c r="R74" s="70">
        <v>0</v>
      </c>
      <c r="S74" s="70">
        <v>0</v>
      </c>
      <c r="T74" s="115">
        <v>2</v>
      </c>
      <c r="U74" s="115">
        <v>0</v>
      </c>
      <c r="V74" s="70">
        <v>3</v>
      </c>
      <c r="W74" s="70">
        <v>0</v>
      </c>
      <c r="X74" s="70">
        <v>1</v>
      </c>
      <c r="Y74" s="70">
        <v>1</v>
      </c>
      <c r="Z74" s="70">
        <v>3</v>
      </c>
      <c r="AA74" s="23">
        <v>0</v>
      </c>
      <c r="AB74">
        <v>1</v>
      </c>
      <c r="AC74" s="70">
        <v>10</v>
      </c>
      <c r="AD74" s="70">
        <f t="shared" si="8"/>
        <v>1.6923076923076923</v>
      </c>
      <c r="AE74" s="70"/>
      <c r="AH74" s="62">
        <v>10</v>
      </c>
      <c r="AI74" s="74" t="s">
        <v>12</v>
      </c>
      <c r="AJ74" s="70"/>
      <c r="AK74" s="70"/>
      <c r="AL74" s="70"/>
      <c r="AM74" s="70"/>
      <c r="AN74" s="70">
        <v>5</v>
      </c>
      <c r="AO74" s="70"/>
      <c r="AP74" s="70"/>
      <c r="AQ74" s="70"/>
      <c r="AR74" s="70"/>
      <c r="AS74" s="70">
        <f t="shared" si="9"/>
        <v>5</v>
      </c>
      <c r="AW74" s="62"/>
      <c r="AZ74" s="74" t="s">
        <v>45</v>
      </c>
      <c r="BA74" s="70">
        <v>5</v>
      </c>
      <c r="BB74" s="70">
        <v>0</v>
      </c>
      <c r="BC74" s="70">
        <v>0</v>
      </c>
      <c r="BD74" s="70">
        <v>0</v>
      </c>
      <c r="BE74" s="70">
        <v>0</v>
      </c>
      <c r="BF74" s="70">
        <v>0</v>
      </c>
      <c r="BG74" s="70">
        <v>0</v>
      </c>
      <c r="BH74" s="70">
        <v>0</v>
      </c>
      <c r="BI74" s="70">
        <v>0</v>
      </c>
      <c r="BJ74" s="70">
        <v>2</v>
      </c>
      <c r="BK74" s="70"/>
      <c r="BL74" s="70"/>
      <c r="BM74" s="70"/>
      <c r="BN74" s="70">
        <v>0.53846153846153844</v>
      </c>
    </row>
    <row r="75" spans="1:66" x14ac:dyDescent="0.25">
      <c r="A75" s="62">
        <v>9</v>
      </c>
      <c r="B75" s="2" t="s">
        <v>11</v>
      </c>
      <c r="C75" s="23">
        <v>0</v>
      </c>
      <c r="D75" s="23">
        <v>0</v>
      </c>
      <c r="E75" s="23">
        <v>5</v>
      </c>
      <c r="F75" s="23">
        <v>6</v>
      </c>
      <c r="G75" s="23">
        <v>108</v>
      </c>
      <c r="H75" s="23">
        <v>7</v>
      </c>
      <c r="I75" s="23">
        <v>0</v>
      </c>
      <c r="J75" s="23">
        <v>0</v>
      </c>
      <c r="K75" s="23">
        <v>9</v>
      </c>
      <c r="L75" s="23">
        <f t="shared" si="10"/>
        <v>135</v>
      </c>
      <c r="O75" s="62">
        <v>13</v>
      </c>
      <c r="P75" s="2" t="s">
        <v>8</v>
      </c>
      <c r="Q75" s="70">
        <v>1</v>
      </c>
      <c r="R75" s="70">
        <v>1</v>
      </c>
      <c r="S75" s="70">
        <v>5</v>
      </c>
      <c r="T75" s="115">
        <v>0</v>
      </c>
      <c r="U75" s="115">
        <v>0</v>
      </c>
      <c r="V75" s="70">
        <v>5</v>
      </c>
      <c r="W75" s="70">
        <v>1</v>
      </c>
      <c r="X75" s="70">
        <v>0</v>
      </c>
      <c r="Y75" s="70">
        <v>0</v>
      </c>
      <c r="Z75" s="70">
        <v>3</v>
      </c>
      <c r="AA75" s="23">
        <v>0</v>
      </c>
      <c r="AB75" s="23"/>
      <c r="AC75" s="151">
        <v>1</v>
      </c>
      <c r="AD75" s="70">
        <f t="shared" si="8"/>
        <v>1.3076923076923077</v>
      </c>
      <c r="AE75" s="70"/>
      <c r="AH75" s="62"/>
      <c r="AI75" s="74" t="s">
        <v>32</v>
      </c>
      <c r="AJ75" s="70"/>
      <c r="AK75" s="70"/>
      <c r="AL75" s="70"/>
      <c r="AM75" s="70"/>
      <c r="AN75" s="70"/>
      <c r="AO75" s="70"/>
      <c r="AP75" s="70"/>
      <c r="AQ75" s="70"/>
      <c r="AR75" s="70"/>
      <c r="AS75" s="70">
        <f t="shared" si="9"/>
        <v>0</v>
      </c>
      <c r="AW75" s="62"/>
      <c r="AZ75" s="74" t="s">
        <v>137</v>
      </c>
      <c r="BA75" s="70"/>
      <c r="BB75" s="70"/>
      <c r="BC75" s="70"/>
      <c r="BD75" s="70"/>
      <c r="BE75" s="70"/>
      <c r="BF75" s="70"/>
      <c r="BG75" s="70">
        <v>1</v>
      </c>
      <c r="BH75" s="70">
        <v>0</v>
      </c>
      <c r="BI75" s="70">
        <v>3</v>
      </c>
      <c r="BJ75" s="70"/>
      <c r="BK75" s="70"/>
      <c r="BL75" s="70">
        <v>1</v>
      </c>
      <c r="BM75" s="70"/>
      <c r="BN75" s="151">
        <v>0.38461538461538464</v>
      </c>
    </row>
    <row r="76" spans="1:66" x14ac:dyDescent="0.25">
      <c r="A76" s="62">
        <v>10</v>
      </c>
      <c r="B76" s="2" t="s">
        <v>12</v>
      </c>
      <c r="C76" s="23">
        <v>0</v>
      </c>
      <c r="D76" s="23">
        <v>0</v>
      </c>
      <c r="E76" s="23">
        <v>2</v>
      </c>
      <c r="F76" s="23">
        <v>14</v>
      </c>
      <c r="G76" s="23">
        <v>9</v>
      </c>
      <c r="H76" s="23">
        <v>3</v>
      </c>
      <c r="I76" s="23">
        <v>0</v>
      </c>
      <c r="J76" s="23">
        <v>0</v>
      </c>
      <c r="K76" s="23">
        <v>0</v>
      </c>
      <c r="L76" s="23">
        <f t="shared" si="10"/>
        <v>28</v>
      </c>
      <c r="O76" s="62"/>
      <c r="P76" s="318" t="s">
        <v>154</v>
      </c>
      <c r="Q76" s="149">
        <v>15</v>
      </c>
      <c r="R76" s="149">
        <v>0</v>
      </c>
      <c r="S76" s="149">
        <v>0</v>
      </c>
      <c r="T76" s="149">
        <v>0</v>
      </c>
      <c r="U76" s="149">
        <v>0</v>
      </c>
      <c r="V76" s="149">
        <v>0</v>
      </c>
      <c r="W76" s="70">
        <v>0</v>
      </c>
      <c r="X76" s="149">
        <v>0</v>
      </c>
      <c r="Y76" s="70">
        <v>0</v>
      </c>
      <c r="Z76" s="70"/>
      <c r="AA76" s="70">
        <v>0</v>
      </c>
      <c r="AB76" s="70"/>
      <c r="AC76" s="151">
        <v>0</v>
      </c>
      <c r="AD76" s="70">
        <f t="shared" si="8"/>
        <v>1.1538461538461537</v>
      </c>
      <c r="AE76" s="70"/>
      <c r="AH76" s="62"/>
      <c r="AI76" s="74" t="s">
        <v>137</v>
      </c>
      <c r="AJ76" s="70"/>
      <c r="AK76" s="70"/>
      <c r="AL76" s="70"/>
      <c r="AM76" s="70"/>
      <c r="AN76" s="70"/>
      <c r="AO76" s="70"/>
      <c r="AP76" s="70"/>
      <c r="AQ76" s="70"/>
      <c r="AR76" s="70"/>
      <c r="AS76" s="70">
        <f t="shared" si="9"/>
        <v>0</v>
      </c>
      <c r="AZ76" s="74" t="s">
        <v>201</v>
      </c>
      <c r="BA76" s="70"/>
      <c r="BB76" s="70"/>
      <c r="BC76" s="70"/>
      <c r="BD76" s="70"/>
      <c r="BE76" s="70"/>
      <c r="BF76" s="70"/>
      <c r="BG76" s="70"/>
      <c r="BH76" s="70"/>
      <c r="BI76" s="70">
        <v>4</v>
      </c>
      <c r="BJ76" s="70"/>
      <c r="BK76" s="70"/>
      <c r="BL76" s="70"/>
      <c r="BM76" s="70"/>
      <c r="BN76" s="151">
        <v>0.30769230769230771</v>
      </c>
    </row>
    <row r="77" spans="1:66" x14ac:dyDescent="0.25">
      <c r="A77" s="62">
        <v>11</v>
      </c>
      <c r="B77" s="2" t="s">
        <v>32</v>
      </c>
      <c r="C77" s="23">
        <v>0</v>
      </c>
      <c r="D77" s="23">
        <v>0</v>
      </c>
      <c r="E77" s="23">
        <v>0</v>
      </c>
      <c r="F77" s="23">
        <v>1</v>
      </c>
      <c r="G77" s="23">
        <v>5</v>
      </c>
      <c r="H77" s="23">
        <v>0</v>
      </c>
      <c r="I77" s="23">
        <v>0</v>
      </c>
      <c r="J77" s="23">
        <v>0</v>
      </c>
      <c r="K77" s="23">
        <v>0</v>
      </c>
      <c r="L77" s="23">
        <f t="shared" si="10"/>
        <v>6</v>
      </c>
      <c r="O77" s="62">
        <v>12</v>
      </c>
      <c r="P77" s="79" t="s">
        <v>42</v>
      </c>
      <c r="Q77" s="70">
        <v>1</v>
      </c>
      <c r="R77" s="70">
        <v>0</v>
      </c>
      <c r="S77" s="70">
        <v>0</v>
      </c>
      <c r="T77" s="115">
        <v>0</v>
      </c>
      <c r="U77" s="115">
        <v>1</v>
      </c>
      <c r="V77" s="70">
        <v>1</v>
      </c>
      <c r="W77" s="70">
        <v>1</v>
      </c>
      <c r="X77" s="70">
        <v>0</v>
      </c>
      <c r="Y77" s="70">
        <v>2</v>
      </c>
      <c r="Z77" s="70">
        <v>3</v>
      </c>
      <c r="AA77" s="23">
        <v>4</v>
      </c>
      <c r="AB77" s="23"/>
      <c r="AC77" s="151">
        <v>2</v>
      </c>
      <c r="AD77" s="70">
        <f t="shared" si="8"/>
        <v>1.1538461538461537</v>
      </c>
      <c r="AE77" s="70"/>
      <c r="AH77" s="62"/>
      <c r="AI77" s="74" t="s">
        <v>46</v>
      </c>
      <c r="AJ77" s="70"/>
      <c r="AK77" s="70"/>
      <c r="AL77" s="70"/>
      <c r="AM77" s="70"/>
      <c r="AN77" s="70"/>
      <c r="AO77" s="70"/>
      <c r="AP77" s="70"/>
      <c r="AQ77" s="70"/>
      <c r="AR77" s="70"/>
      <c r="AS77" s="70">
        <f t="shared" si="9"/>
        <v>0</v>
      </c>
      <c r="AZ77" s="74" t="s">
        <v>43</v>
      </c>
      <c r="BA77" s="70">
        <v>0</v>
      </c>
      <c r="BB77" s="70">
        <v>0</v>
      </c>
      <c r="BC77" s="70">
        <v>0</v>
      </c>
      <c r="BD77" s="70">
        <v>0</v>
      </c>
      <c r="BE77" s="70">
        <v>0</v>
      </c>
      <c r="BF77" s="70">
        <v>0</v>
      </c>
      <c r="BG77" s="70">
        <v>0</v>
      </c>
      <c r="BH77" s="70">
        <v>0</v>
      </c>
      <c r="BI77" s="70">
        <v>0</v>
      </c>
      <c r="BJ77" s="70">
        <v>0</v>
      </c>
      <c r="BK77" s="70">
        <v>2</v>
      </c>
      <c r="BL77" s="70"/>
      <c r="BM77" s="70">
        <v>1</v>
      </c>
      <c r="BN77" s="151">
        <v>0.23076923076923078</v>
      </c>
    </row>
    <row r="78" spans="1:66" x14ac:dyDescent="0.25">
      <c r="A78" s="62"/>
      <c r="B78" s="2" t="s">
        <v>18</v>
      </c>
      <c r="C78" s="23">
        <v>0</v>
      </c>
      <c r="D78" s="23">
        <v>0</v>
      </c>
      <c r="E78" s="23">
        <v>0</v>
      </c>
      <c r="F78" s="23">
        <v>0</v>
      </c>
      <c r="G78" s="23">
        <v>32</v>
      </c>
      <c r="H78" s="23">
        <v>0</v>
      </c>
      <c r="I78" s="23">
        <v>0</v>
      </c>
      <c r="J78" s="23">
        <v>0</v>
      </c>
      <c r="K78" s="23">
        <v>0</v>
      </c>
      <c r="L78" s="23">
        <f t="shared" si="10"/>
        <v>32</v>
      </c>
      <c r="O78" s="62">
        <v>15</v>
      </c>
      <c r="P78" s="2" t="s">
        <v>44</v>
      </c>
      <c r="Q78" s="70">
        <v>1</v>
      </c>
      <c r="R78" s="70">
        <v>0</v>
      </c>
      <c r="S78" s="70">
        <v>0</v>
      </c>
      <c r="T78" s="115">
        <v>0</v>
      </c>
      <c r="U78" s="70">
        <v>4</v>
      </c>
      <c r="V78" s="70">
        <v>3</v>
      </c>
      <c r="W78" s="70">
        <v>0</v>
      </c>
      <c r="X78" s="70">
        <v>0</v>
      </c>
      <c r="Y78" s="70">
        <v>1</v>
      </c>
      <c r="Z78" s="70">
        <v>3</v>
      </c>
      <c r="AA78" s="23">
        <v>0</v>
      </c>
      <c r="AB78" s="23"/>
      <c r="AC78" s="70">
        <v>0</v>
      </c>
      <c r="AD78" s="70">
        <f t="shared" si="8"/>
        <v>0.92307692307692313</v>
      </c>
      <c r="AE78" s="70"/>
      <c r="AH78" s="62">
        <v>11</v>
      </c>
      <c r="AI78" s="74" t="s">
        <v>13</v>
      </c>
      <c r="AJ78" s="70"/>
      <c r="AK78" s="70"/>
      <c r="AL78" s="70"/>
      <c r="AM78" s="70"/>
      <c r="AN78" s="70"/>
      <c r="AO78" s="70"/>
      <c r="AP78" s="70"/>
      <c r="AQ78" s="70">
        <v>2</v>
      </c>
      <c r="AR78" s="70"/>
      <c r="AS78" s="70">
        <f t="shared" si="9"/>
        <v>2</v>
      </c>
      <c r="AZ78" s="74" t="s">
        <v>136</v>
      </c>
      <c r="BA78" s="70">
        <v>0</v>
      </c>
      <c r="BB78" s="70">
        <v>0</v>
      </c>
      <c r="BC78" s="70">
        <v>0</v>
      </c>
      <c r="BD78" s="70">
        <v>0</v>
      </c>
      <c r="BE78" s="70">
        <v>1</v>
      </c>
      <c r="BF78" s="70">
        <v>0</v>
      </c>
      <c r="BG78" s="70">
        <v>0</v>
      </c>
      <c r="BH78" s="70">
        <v>0</v>
      </c>
      <c r="BI78" s="70">
        <v>1</v>
      </c>
      <c r="BJ78" s="70"/>
      <c r="BK78" s="70">
        <v>1</v>
      </c>
      <c r="BL78" s="70"/>
      <c r="BM78" s="70"/>
      <c r="BN78" s="151">
        <v>0.23076923076923078</v>
      </c>
    </row>
    <row r="79" spans="1:66" x14ac:dyDescent="0.25">
      <c r="A79" s="62"/>
      <c r="B79" s="2" t="s">
        <v>46</v>
      </c>
      <c r="C79" s="23">
        <v>0</v>
      </c>
      <c r="D79" s="23">
        <v>0</v>
      </c>
      <c r="E79" s="23">
        <v>0</v>
      </c>
      <c r="F79" s="23">
        <v>0</v>
      </c>
      <c r="G79" s="23">
        <v>0</v>
      </c>
      <c r="H79" s="23">
        <v>0</v>
      </c>
      <c r="I79" s="23">
        <v>0</v>
      </c>
      <c r="J79" s="23">
        <v>0</v>
      </c>
      <c r="K79" s="23">
        <v>0</v>
      </c>
      <c r="L79" s="23">
        <f t="shared" si="10"/>
        <v>0</v>
      </c>
      <c r="O79" s="62">
        <v>20</v>
      </c>
      <c r="P79" s="2" t="s">
        <v>46</v>
      </c>
      <c r="V79" s="70">
        <v>3</v>
      </c>
      <c r="W79" s="70">
        <v>0</v>
      </c>
      <c r="X79" s="70">
        <v>3</v>
      </c>
      <c r="Y79" s="70">
        <v>0</v>
      </c>
      <c r="Z79" s="70">
        <v>2</v>
      </c>
      <c r="AA79" s="23">
        <v>0</v>
      </c>
      <c r="AB79" s="23"/>
      <c r="AC79" s="70">
        <v>0</v>
      </c>
      <c r="AD79" s="70">
        <f t="shared" si="8"/>
        <v>0.61538461538461542</v>
      </c>
      <c r="AE79" s="70"/>
      <c r="AH79" s="62">
        <v>12</v>
      </c>
      <c r="AI79" s="74" t="s">
        <v>14</v>
      </c>
      <c r="AJ79" s="70"/>
      <c r="AK79" s="70"/>
      <c r="AL79" s="70">
        <v>5</v>
      </c>
      <c r="AM79" s="70">
        <v>2</v>
      </c>
      <c r="AN79" s="70">
        <v>20</v>
      </c>
      <c r="AO79" s="70">
        <v>30</v>
      </c>
      <c r="AP79" s="70">
        <v>1</v>
      </c>
      <c r="AQ79" s="70">
        <v>2</v>
      </c>
      <c r="AR79" s="70"/>
      <c r="AS79" s="70">
        <f t="shared" si="9"/>
        <v>60</v>
      </c>
      <c r="AZ79" s="74" t="s">
        <v>17</v>
      </c>
      <c r="BA79" s="70">
        <v>0</v>
      </c>
      <c r="BB79" s="70">
        <v>2</v>
      </c>
      <c r="BC79" s="70">
        <v>0</v>
      </c>
      <c r="BD79" s="70">
        <v>0</v>
      </c>
      <c r="BE79" s="70">
        <v>0</v>
      </c>
      <c r="BF79" s="70">
        <v>1</v>
      </c>
      <c r="BG79" s="70">
        <v>0</v>
      </c>
      <c r="BH79" s="70">
        <v>0</v>
      </c>
      <c r="BI79" s="70">
        <v>0</v>
      </c>
      <c r="BJ79" s="70">
        <v>0</v>
      </c>
      <c r="BK79" s="70">
        <v>0</v>
      </c>
      <c r="BL79" s="70"/>
      <c r="BM79" s="70"/>
      <c r="BN79" s="151">
        <v>0.23076923076923078</v>
      </c>
    </row>
    <row r="80" spans="1:66" x14ac:dyDescent="0.25">
      <c r="A80" s="62">
        <v>12</v>
      </c>
      <c r="B80" s="2" t="s">
        <v>13</v>
      </c>
      <c r="C80" s="23">
        <v>0</v>
      </c>
      <c r="D80" s="23">
        <v>0</v>
      </c>
      <c r="E80" s="23">
        <v>0</v>
      </c>
      <c r="F80" s="23">
        <v>0</v>
      </c>
      <c r="G80" s="23">
        <v>1</v>
      </c>
      <c r="H80" s="23">
        <v>1</v>
      </c>
      <c r="I80" s="23">
        <v>7</v>
      </c>
      <c r="J80" s="23">
        <v>0</v>
      </c>
      <c r="K80" s="23">
        <v>0</v>
      </c>
      <c r="L80" s="23">
        <f t="shared" si="10"/>
        <v>9</v>
      </c>
      <c r="O80" s="62">
        <v>27</v>
      </c>
      <c r="P80" s="2" t="s">
        <v>16</v>
      </c>
      <c r="Q80" s="70">
        <v>3</v>
      </c>
      <c r="R80" s="70">
        <v>1</v>
      </c>
      <c r="S80" s="70">
        <v>0</v>
      </c>
      <c r="T80" s="115">
        <v>0</v>
      </c>
      <c r="U80" s="70">
        <v>0</v>
      </c>
      <c r="V80" s="70">
        <v>1</v>
      </c>
      <c r="W80" s="11">
        <v>0</v>
      </c>
      <c r="X80" s="70">
        <v>1</v>
      </c>
      <c r="Y80" s="70">
        <v>1</v>
      </c>
      <c r="Z80" s="70">
        <v>1</v>
      </c>
      <c r="AA80" s="23">
        <v>0</v>
      </c>
      <c r="AB80" s="23">
        <v>0</v>
      </c>
      <c r="AC80" s="70">
        <v>0</v>
      </c>
      <c r="AD80" s="70">
        <f t="shared" si="8"/>
        <v>0.61538461538461542</v>
      </c>
      <c r="AE80" s="70"/>
      <c r="AH80" s="62"/>
      <c r="AI80" s="74" t="s">
        <v>40</v>
      </c>
      <c r="AJ80" s="70"/>
      <c r="AK80" s="70"/>
      <c r="AL80" s="70"/>
      <c r="AM80" s="70"/>
      <c r="AN80" s="70"/>
      <c r="AO80" s="70"/>
      <c r="AP80" s="70"/>
      <c r="AQ80" s="70"/>
      <c r="AR80" s="70"/>
      <c r="AS80" s="70">
        <f t="shared" si="9"/>
        <v>0</v>
      </c>
      <c r="AZ80" s="74" t="s">
        <v>52</v>
      </c>
      <c r="BA80" s="70">
        <v>1</v>
      </c>
      <c r="BB80" s="70">
        <v>0</v>
      </c>
      <c r="BC80" s="70">
        <v>0</v>
      </c>
      <c r="BD80" s="70">
        <v>1</v>
      </c>
      <c r="BE80" s="70">
        <v>0</v>
      </c>
      <c r="BF80" s="70">
        <v>0</v>
      </c>
      <c r="BG80" s="70">
        <v>0</v>
      </c>
      <c r="BH80" s="70">
        <v>0</v>
      </c>
      <c r="BI80" s="70">
        <v>0</v>
      </c>
      <c r="BJ80" s="70"/>
      <c r="BK80" s="70"/>
      <c r="BL80" s="70"/>
      <c r="BM80" s="70"/>
      <c r="BN80" s="151">
        <v>0.15384615384615385</v>
      </c>
    </row>
    <row r="81" spans="1:67" x14ac:dyDescent="0.25">
      <c r="A81" s="62">
        <v>13</v>
      </c>
      <c r="B81" s="2" t="s">
        <v>14</v>
      </c>
      <c r="C81" s="23">
        <v>0</v>
      </c>
      <c r="D81" s="23">
        <v>0</v>
      </c>
      <c r="E81" s="23">
        <v>5</v>
      </c>
      <c r="F81" s="23">
        <v>14</v>
      </c>
      <c r="G81" s="23">
        <v>4</v>
      </c>
      <c r="H81" s="23">
        <v>0</v>
      </c>
      <c r="I81" s="13">
        <v>2</v>
      </c>
      <c r="J81" s="23">
        <v>0</v>
      </c>
      <c r="K81" s="13">
        <v>2</v>
      </c>
      <c r="L81" s="23">
        <f t="shared" si="10"/>
        <v>27</v>
      </c>
      <c r="O81" s="62">
        <v>24</v>
      </c>
      <c r="P81" s="2" t="s">
        <v>53</v>
      </c>
      <c r="Q81" s="70">
        <v>0</v>
      </c>
      <c r="R81" s="70">
        <v>3</v>
      </c>
      <c r="S81" s="70">
        <v>0</v>
      </c>
      <c r="T81" s="115">
        <v>0</v>
      </c>
      <c r="U81" s="115">
        <v>0</v>
      </c>
      <c r="V81" s="70">
        <v>2</v>
      </c>
      <c r="W81" s="148">
        <v>0</v>
      </c>
      <c r="X81" s="148">
        <v>0</v>
      </c>
      <c r="Y81" s="70">
        <v>0</v>
      </c>
      <c r="Z81" s="70"/>
      <c r="AA81" s="23">
        <v>0</v>
      </c>
      <c r="AB81" s="23"/>
      <c r="AC81" s="70">
        <v>1</v>
      </c>
      <c r="AD81" s="151">
        <f t="shared" si="8"/>
        <v>0.46153846153846156</v>
      </c>
      <c r="AE81" s="151"/>
      <c r="AH81" s="62"/>
      <c r="AI81" s="74" t="s">
        <v>52</v>
      </c>
      <c r="AJ81" s="70"/>
      <c r="AK81" s="70"/>
      <c r="AL81" s="70"/>
      <c r="AM81" s="70"/>
      <c r="AN81" s="70"/>
      <c r="AO81" s="70"/>
      <c r="AP81" s="70"/>
      <c r="AQ81" s="70"/>
      <c r="AR81" s="70"/>
      <c r="AS81" s="70">
        <f t="shared" si="9"/>
        <v>0</v>
      </c>
      <c r="AZ81" s="74" t="s">
        <v>261</v>
      </c>
      <c r="BA81" s="70">
        <v>0</v>
      </c>
      <c r="BB81" s="70">
        <v>0</v>
      </c>
      <c r="BC81" s="70">
        <v>0</v>
      </c>
      <c r="BD81" s="70">
        <v>0</v>
      </c>
      <c r="BE81" s="70">
        <v>0</v>
      </c>
      <c r="BF81" s="70">
        <v>0</v>
      </c>
      <c r="BG81" s="70">
        <v>0</v>
      </c>
      <c r="BH81" s="70">
        <v>0</v>
      </c>
      <c r="BI81" s="70">
        <v>0</v>
      </c>
      <c r="BJ81" s="70">
        <v>0</v>
      </c>
      <c r="BK81" s="70">
        <v>0</v>
      </c>
      <c r="BL81" s="70">
        <v>1</v>
      </c>
      <c r="BM81" s="70"/>
      <c r="BN81" s="151">
        <v>7.6923076923076927E-2</v>
      </c>
    </row>
    <row r="82" spans="1:67" x14ac:dyDescent="0.25">
      <c r="A82" s="62">
        <v>14</v>
      </c>
      <c r="B82" s="2" t="s">
        <v>40</v>
      </c>
      <c r="C82" s="23">
        <v>12</v>
      </c>
      <c r="D82" s="23">
        <v>0</v>
      </c>
      <c r="E82" s="23">
        <v>0</v>
      </c>
      <c r="F82" s="23">
        <v>0</v>
      </c>
      <c r="G82" s="23">
        <v>10</v>
      </c>
      <c r="H82" s="23">
        <v>0</v>
      </c>
      <c r="I82" s="23">
        <v>0</v>
      </c>
      <c r="J82" s="23">
        <v>0</v>
      </c>
      <c r="K82" s="23">
        <v>0</v>
      </c>
      <c r="L82" s="23">
        <f t="shared" si="10"/>
        <v>22</v>
      </c>
      <c r="O82" s="62">
        <v>2</v>
      </c>
      <c r="P82" s="2" t="s">
        <v>45</v>
      </c>
      <c r="Q82" s="70">
        <v>0</v>
      </c>
      <c r="R82" s="70">
        <v>0</v>
      </c>
      <c r="S82" s="70">
        <v>2</v>
      </c>
      <c r="T82" s="115">
        <v>0</v>
      </c>
      <c r="U82" s="70">
        <v>0</v>
      </c>
      <c r="V82" s="70">
        <v>1</v>
      </c>
      <c r="W82" s="70">
        <v>0</v>
      </c>
      <c r="X82" s="70">
        <v>0</v>
      </c>
      <c r="Y82" s="70">
        <v>0</v>
      </c>
      <c r="Z82" s="70"/>
      <c r="AA82" s="23">
        <v>2</v>
      </c>
      <c r="AB82" s="23"/>
      <c r="AC82" s="70">
        <v>0</v>
      </c>
      <c r="AD82" s="151">
        <f t="shared" si="8"/>
        <v>0.38461538461538464</v>
      </c>
      <c r="AE82" s="151"/>
      <c r="AH82" s="62"/>
      <c r="AI82" s="74" t="s">
        <v>53</v>
      </c>
      <c r="AJ82" s="70"/>
      <c r="AK82" s="70"/>
      <c r="AL82" s="70"/>
      <c r="AM82" s="70"/>
      <c r="AN82" s="70"/>
      <c r="AO82" s="70"/>
      <c r="AP82" s="70"/>
      <c r="AQ82" s="70"/>
      <c r="AR82" s="70"/>
      <c r="AS82" s="70">
        <f t="shared" si="9"/>
        <v>0</v>
      </c>
      <c r="AZ82" s="74" t="s">
        <v>10</v>
      </c>
      <c r="BA82" s="70">
        <v>0</v>
      </c>
      <c r="BB82" s="70">
        <v>0</v>
      </c>
      <c r="BC82" s="70">
        <v>0</v>
      </c>
      <c r="BD82" s="70">
        <v>0</v>
      </c>
      <c r="BE82" s="70">
        <v>0</v>
      </c>
      <c r="BF82" s="70">
        <v>1</v>
      </c>
      <c r="BG82" s="70">
        <v>0</v>
      </c>
      <c r="BH82" s="70">
        <v>0</v>
      </c>
      <c r="BI82" s="70">
        <v>0</v>
      </c>
      <c r="BJ82" s="70"/>
      <c r="BK82" s="70"/>
      <c r="BL82" s="70"/>
      <c r="BM82" s="70"/>
      <c r="BN82" s="151">
        <v>7.6923076923076927E-2</v>
      </c>
    </row>
    <row r="83" spans="1:67" x14ac:dyDescent="0.25">
      <c r="A83" s="62"/>
      <c r="B83" s="2" t="s">
        <v>52</v>
      </c>
      <c r="C83" s="23">
        <v>0</v>
      </c>
      <c r="D83" s="23">
        <v>0</v>
      </c>
      <c r="E83" s="23">
        <v>0</v>
      </c>
      <c r="F83" s="23">
        <v>0</v>
      </c>
      <c r="G83" s="23">
        <v>0</v>
      </c>
      <c r="H83" s="23">
        <v>0</v>
      </c>
      <c r="I83" s="23">
        <v>0</v>
      </c>
      <c r="J83" s="23">
        <v>0</v>
      </c>
      <c r="K83" s="23">
        <v>0</v>
      </c>
      <c r="L83" s="23">
        <f t="shared" si="10"/>
        <v>0</v>
      </c>
      <c r="O83" s="62">
        <v>14</v>
      </c>
      <c r="P83" s="2" t="s">
        <v>9</v>
      </c>
      <c r="Q83" s="70">
        <v>0</v>
      </c>
      <c r="R83" s="70">
        <v>0</v>
      </c>
      <c r="S83" s="70">
        <v>1</v>
      </c>
      <c r="T83" s="115">
        <v>0</v>
      </c>
      <c r="U83" s="70">
        <v>0</v>
      </c>
      <c r="V83" s="70">
        <v>0</v>
      </c>
      <c r="W83" s="70">
        <v>0</v>
      </c>
      <c r="X83" s="70">
        <v>0</v>
      </c>
      <c r="Y83" s="70">
        <v>2</v>
      </c>
      <c r="Z83" s="70"/>
      <c r="AA83" s="23">
        <v>1</v>
      </c>
      <c r="AB83" s="23"/>
      <c r="AC83" s="70">
        <v>0</v>
      </c>
      <c r="AD83" s="151">
        <f t="shared" si="8"/>
        <v>0.30769230769230771</v>
      </c>
      <c r="AE83" s="151"/>
      <c r="AH83" s="62">
        <v>13</v>
      </c>
      <c r="AI83" s="74" t="s">
        <v>15</v>
      </c>
      <c r="AJ83" s="70"/>
      <c r="AK83" s="70"/>
      <c r="AL83" s="70">
        <v>2</v>
      </c>
      <c r="AM83" s="70">
        <v>17</v>
      </c>
      <c r="AN83" s="70">
        <v>65</v>
      </c>
      <c r="AO83" s="70">
        <v>30</v>
      </c>
      <c r="AP83" s="70">
        <v>2</v>
      </c>
      <c r="AQ83" s="70">
        <v>52</v>
      </c>
      <c r="AR83" s="70">
        <v>6</v>
      </c>
      <c r="AS83" s="70">
        <f t="shared" si="9"/>
        <v>174</v>
      </c>
      <c r="AZ83" s="320" t="s">
        <v>57</v>
      </c>
      <c r="BA83" s="319">
        <v>21363</v>
      </c>
      <c r="BB83" s="319">
        <v>958</v>
      </c>
      <c r="BC83" s="319">
        <v>5398</v>
      </c>
      <c r="BD83" s="319">
        <v>3727</v>
      </c>
      <c r="BE83" s="319">
        <v>3014</v>
      </c>
      <c r="BF83" s="319">
        <v>16889</v>
      </c>
      <c r="BG83" s="319">
        <v>8875</v>
      </c>
      <c r="BH83" s="319">
        <v>18483</v>
      </c>
      <c r="BI83" s="319">
        <v>7820</v>
      </c>
      <c r="BJ83" s="319">
        <v>7073</v>
      </c>
      <c r="BK83" s="319">
        <v>8059</v>
      </c>
      <c r="BL83" s="319">
        <v>5151</v>
      </c>
      <c r="BM83" s="319">
        <v>4684</v>
      </c>
      <c r="BN83" s="319">
        <v>8576.461538461539</v>
      </c>
      <c r="BO83" s="11">
        <f>SUM(BN51:BN82)</f>
        <v>8576.4615384615408</v>
      </c>
    </row>
    <row r="84" spans="1:67" x14ac:dyDescent="0.25">
      <c r="A84" s="62">
        <v>15</v>
      </c>
      <c r="B84" s="2" t="s">
        <v>53</v>
      </c>
      <c r="C84" s="23">
        <v>0</v>
      </c>
      <c r="D84" s="23">
        <v>0</v>
      </c>
      <c r="E84" s="23">
        <v>2</v>
      </c>
      <c r="F84" s="23"/>
      <c r="G84" s="23">
        <v>1</v>
      </c>
      <c r="H84" s="23">
        <v>0</v>
      </c>
      <c r="I84" s="23">
        <v>0</v>
      </c>
      <c r="J84" s="23">
        <v>0</v>
      </c>
      <c r="K84" s="23">
        <v>0</v>
      </c>
      <c r="L84" s="23">
        <f t="shared" si="10"/>
        <v>3</v>
      </c>
      <c r="O84" s="62">
        <v>10</v>
      </c>
      <c r="P84" s="71" t="s">
        <v>50</v>
      </c>
      <c r="Q84" s="115">
        <v>0</v>
      </c>
      <c r="R84" s="115">
        <v>0</v>
      </c>
      <c r="S84" s="115">
        <v>0</v>
      </c>
      <c r="T84" s="115">
        <v>0</v>
      </c>
      <c r="U84" s="115">
        <v>0</v>
      </c>
      <c r="V84" s="115">
        <v>0</v>
      </c>
      <c r="W84" s="115">
        <v>0</v>
      </c>
      <c r="X84" s="115">
        <v>0</v>
      </c>
      <c r="Y84" s="115">
        <v>0</v>
      </c>
      <c r="Z84" s="115">
        <v>0</v>
      </c>
      <c r="AA84" s="23">
        <v>2</v>
      </c>
      <c r="AB84" s="23"/>
      <c r="AC84" s="70">
        <v>0</v>
      </c>
      <c r="AD84" s="151">
        <f t="shared" si="8"/>
        <v>0.15384615384615385</v>
      </c>
      <c r="AE84" s="151"/>
      <c r="AH84" s="62"/>
      <c r="AI84" s="74" t="s">
        <v>54</v>
      </c>
      <c r="AJ84" s="70"/>
      <c r="AK84" s="70"/>
      <c r="AL84" s="70"/>
      <c r="AM84" s="70"/>
      <c r="AN84" s="70"/>
      <c r="AO84" s="70"/>
      <c r="AP84" s="70"/>
      <c r="AQ84" s="70"/>
      <c r="AR84" s="70"/>
      <c r="AS84" s="70">
        <f t="shared" si="9"/>
        <v>0</v>
      </c>
      <c r="AZ84" s="74" t="s">
        <v>65</v>
      </c>
      <c r="BA84" s="70">
        <v>19</v>
      </c>
      <c r="BB84" s="70">
        <v>15</v>
      </c>
      <c r="BC84" s="70">
        <v>15</v>
      </c>
      <c r="BD84" s="70">
        <v>19</v>
      </c>
      <c r="BE84" s="70">
        <v>16</v>
      </c>
      <c r="BF84" s="70">
        <v>20</v>
      </c>
      <c r="BG84" s="70">
        <v>17</v>
      </c>
      <c r="BH84" s="70">
        <v>22</v>
      </c>
      <c r="BI84" s="70">
        <v>18</v>
      </c>
      <c r="BJ84" s="70">
        <v>16</v>
      </c>
      <c r="BK84" s="70">
        <v>21</v>
      </c>
      <c r="BL84" s="70">
        <v>21</v>
      </c>
      <c r="BM84" s="70">
        <v>18</v>
      </c>
      <c r="BN84" s="70">
        <v>18.23076923076923</v>
      </c>
    </row>
    <row r="85" spans="1:67" x14ac:dyDescent="0.25">
      <c r="A85" s="62">
        <v>16</v>
      </c>
      <c r="B85" s="2" t="s">
        <v>15</v>
      </c>
      <c r="C85" s="23">
        <v>0</v>
      </c>
      <c r="D85" s="23">
        <v>0</v>
      </c>
      <c r="E85" s="23">
        <v>0</v>
      </c>
      <c r="F85" s="23">
        <v>10</v>
      </c>
      <c r="G85" s="23">
        <v>3</v>
      </c>
      <c r="H85" s="23">
        <v>6</v>
      </c>
      <c r="I85" s="23">
        <v>5</v>
      </c>
      <c r="J85" s="23">
        <v>0</v>
      </c>
      <c r="K85" s="23">
        <v>3</v>
      </c>
      <c r="L85" s="23">
        <f t="shared" si="10"/>
        <v>27</v>
      </c>
      <c r="O85" s="62">
        <v>5</v>
      </c>
      <c r="P85" s="2" t="s">
        <v>43</v>
      </c>
      <c r="Q85" s="70">
        <v>1</v>
      </c>
      <c r="R85" s="70">
        <v>0</v>
      </c>
      <c r="S85" s="70">
        <v>0</v>
      </c>
      <c r="T85" s="115">
        <v>0</v>
      </c>
      <c r="U85" s="115">
        <v>0</v>
      </c>
      <c r="V85" s="70">
        <v>0</v>
      </c>
      <c r="W85" s="70">
        <v>0</v>
      </c>
      <c r="X85" s="70">
        <v>0</v>
      </c>
      <c r="Y85" s="70">
        <v>0</v>
      </c>
      <c r="Z85" s="70"/>
      <c r="AA85" s="23">
        <v>0</v>
      </c>
      <c r="AB85" s="23"/>
      <c r="AC85" s="151">
        <v>0</v>
      </c>
      <c r="AD85" s="151">
        <f t="shared" si="8"/>
        <v>7.6923076923076927E-2</v>
      </c>
      <c r="AE85" s="151"/>
      <c r="AH85" s="62"/>
      <c r="AI85" s="74" t="s">
        <v>47</v>
      </c>
      <c r="AJ85" s="70"/>
      <c r="AK85" s="70"/>
      <c r="AL85" s="70"/>
      <c r="AM85" s="70"/>
      <c r="AN85" s="70"/>
      <c r="AO85" s="70"/>
      <c r="AP85" s="70"/>
      <c r="AQ85" s="70"/>
      <c r="AR85" s="70"/>
      <c r="AS85" s="70">
        <f t="shared" si="9"/>
        <v>0</v>
      </c>
      <c r="BN85" s="11"/>
    </row>
    <row r="86" spans="1:67" x14ac:dyDescent="0.25">
      <c r="A86" s="62">
        <v>17</v>
      </c>
      <c r="B86" s="2" t="s">
        <v>54</v>
      </c>
      <c r="C86" s="23">
        <v>0</v>
      </c>
      <c r="D86" s="23">
        <v>0</v>
      </c>
      <c r="E86" s="23">
        <v>0</v>
      </c>
      <c r="F86" s="23">
        <v>0</v>
      </c>
      <c r="G86" s="23">
        <v>1</v>
      </c>
      <c r="H86" s="23">
        <v>2</v>
      </c>
      <c r="I86" s="23">
        <v>2</v>
      </c>
      <c r="J86" s="23">
        <v>1</v>
      </c>
      <c r="K86" s="23">
        <v>1</v>
      </c>
      <c r="L86" s="23">
        <f t="shared" si="10"/>
        <v>7</v>
      </c>
      <c r="O86" s="62"/>
      <c r="P86" s="65" t="s">
        <v>199</v>
      </c>
      <c r="Q86" s="81">
        <v>0</v>
      </c>
      <c r="R86" s="81">
        <v>0</v>
      </c>
      <c r="S86" s="81">
        <v>0</v>
      </c>
      <c r="T86" s="70">
        <v>0</v>
      </c>
      <c r="U86" s="70">
        <v>0</v>
      </c>
      <c r="V86" s="70">
        <v>0</v>
      </c>
      <c r="W86" s="70">
        <v>0</v>
      </c>
      <c r="X86" s="70">
        <v>0</v>
      </c>
      <c r="Y86" s="70">
        <v>0</v>
      </c>
      <c r="Z86" s="70">
        <v>1</v>
      </c>
      <c r="AA86" s="23">
        <v>0</v>
      </c>
      <c r="AB86" s="23"/>
      <c r="AC86" s="70">
        <v>0</v>
      </c>
      <c r="AD86" s="214">
        <f t="shared" si="8"/>
        <v>7.6923076923076927E-2</v>
      </c>
      <c r="AE86" s="151"/>
      <c r="AH86" s="62">
        <v>14</v>
      </c>
      <c r="AI86" s="74" t="s">
        <v>16</v>
      </c>
      <c r="AJ86" s="70"/>
      <c r="AK86" s="70"/>
      <c r="AL86" s="70"/>
      <c r="AM86" s="70"/>
      <c r="AN86" s="70">
        <v>1</v>
      </c>
      <c r="AO86" s="70">
        <v>1</v>
      </c>
      <c r="AP86" s="70"/>
      <c r="AQ86" s="70">
        <v>1</v>
      </c>
      <c r="AR86" s="70"/>
      <c r="AS86" s="70">
        <f t="shared" si="9"/>
        <v>3</v>
      </c>
    </row>
    <row r="87" spans="1:67" x14ac:dyDescent="0.25">
      <c r="A87" s="62"/>
      <c r="B87" s="2" t="s">
        <v>47</v>
      </c>
      <c r="C87" s="23">
        <v>0</v>
      </c>
      <c r="D87" s="23">
        <v>0</v>
      </c>
      <c r="E87" s="23">
        <v>0</v>
      </c>
      <c r="F87" s="23">
        <v>2</v>
      </c>
      <c r="G87" s="23">
        <v>0</v>
      </c>
      <c r="H87" s="23">
        <v>2</v>
      </c>
      <c r="I87" s="23">
        <v>0</v>
      </c>
      <c r="J87" s="23">
        <v>0</v>
      </c>
      <c r="K87" s="23">
        <v>4</v>
      </c>
      <c r="L87" s="23">
        <f t="shared" si="10"/>
        <v>8</v>
      </c>
      <c r="P87" s="25" t="s">
        <v>57</v>
      </c>
      <c r="Q87" s="70">
        <f t="shared" ref="Q87:Z87" si="11">SUM(Q54:Q86)</f>
        <v>1065</v>
      </c>
      <c r="R87" s="70">
        <f t="shared" si="11"/>
        <v>5476</v>
      </c>
      <c r="S87" s="70">
        <f t="shared" si="11"/>
        <v>818</v>
      </c>
      <c r="T87" s="129">
        <f t="shared" si="11"/>
        <v>212</v>
      </c>
      <c r="U87" s="129">
        <f t="shared" si="11"/>
        <v>1819</v>
      </c>
      <c r="V87" s="131">
        <f t="shared" si="11"/>
        <v>1162</v>
      </c>
      <c r="W87" s="131">
        <f t="shared" si="11"/>
        <v>273</v>
      </c>
      <c r="X87" s="171">
        <f t="shared" si="11"/>
        <v>1648</v>
      </c>
      <c r="Y87" s="182">
        <f t="shared" si="11"/>
        <v>930</v>
      </c>
      <c r="Z87" s="183">
        <f t="shared" si="11"/>
        <v>1073</v>
      </c>
      <c r="AA87" s="249">
        <f>SUM(AA54:AA85)</f>
        <v>1816</v>
      </c>
      <c r="AB87" s="274">
        <f>SUM(AB54:AB86)</f>
        <v>1340</v>
      </c>
      <c r="AC87" s="317">
        <f>SUM(AC54:AC86)</f>
        <v>766</v>
      </c>
      <c r="AD87" s="70">
        <f t="shared" si="8"/>
        <v>1415.2307692307693</v>
      </c>
      <c r="AH87" s="62">
        <v>15</v>
      </c>
      <c r="AI87" s="27" t="s">
        <v>17</v>
      </c>
      <c r="AJ87" s="81"/>
      <c r="AK87" s="70"/>
      <c r="AL87" s="81"/>
      <c r="AM87" s="81"/>
      <c r="AN87" s="81"/>
      <c r="AO87" s="81"/>
      <c r="AP87" s="81"/>
      <c r="AQ87" s="81"/>
      <c r="AR87" s="81">
        <v>2</v>
      </c>
      <c r="AS87" s="81">
        <f t="shared" si="9"/>
        <v>2</v>
      </c>
    </row>
    <row r="88" spans="1:67" x14ac:dyDescent="0.25">
      <c r="A88" s="62">
        <v>18</v>
      </c>
      <c r="B88" s="2" t="s">
        <v>16</v>
      </c>
      <c r="C88" s="23">
        <v>0</v>
      </c>
      <c r="D88" s="23">
        <v>0</v>
      </c>
      <c r="E88" s="23">
        <v>0</v>
      </c>
      <c r="F88" s="23">
        <v>0</v>
      </c>
      <c r="G88" s="23">
        <v>0</v>
      </c>
      <c r="H88" s="23">
        <v>1</v>
      </c>
      <c r="I88" s="23">
        <v>0</v>
      </c>
      <c r="J88" s="23">
        <v>0</v>
      </c>
      <c r="K88" s="23">
        <v>0</v>
      </c>
      <c r="L88" s="23">
        <f t="shared" si="10"/>
        <v>1</v>
      </c>
      <c r="P88" s="21" t="s">
        <v>65</v>
      </c>
      <c r="Q88" s="70">
        <v>21</v>
      </c>
      <c r="R88" s="70">
        <v>19</v>
      </c>
      <c r="S88" s="70">
        <v>18</v>
      </c>
      <c r="T88" s="115">
        <v>16</v>
      </c>
      <c r="U88" s="70">
        <v>17</v>
      </c>
      <c r="V88" s="11">
        <v>25</v>
      </c>
      <c r="W88" s="11">
        <v>16</v>
      </c>
      <c r="X88" s="11">
        <v>17</v>
      </c>
      <c r="Y88" s="70">
        <v>19</v>
      </c>
      <c r="Z88" s="11">
        <v>20</v>
      </c>
      <c r="AA88" s="11">
        <v>18</v>
      </c>
      <c r="AB88" s="11">
        <v>16</v>
      </c>
      <c r="AC88" s="11">
        <v>17</v>
      </c>
      <c r="AD88" s="70">
        <f t="shared" si="8"/>
        <v>18.384615384615383</v>
      </c>
      <c r="AH88" s="62"/>
      <c r="AI88" s="78" t="s">
        <v>135</v>
      </c>
      <c r="AJ88" s="70">
        <f>SUM(AJ55:AJ87)</f>
        <v>0</v>
      </c>
      <c r="AK88" s="129">
        <f>SUM(AK55:AK87)</f>
        <v>0</v>
      </c>
      <c r="AL88" s="70">
        <f t="shared" ref="AL88:AS88" si="12">SUM(AL55:AL87)</f>
        <v>11</v>
      </c>
      <c r="AM88" s="70">
        <f t="shared" si="12"/>
        <v>25</v>
      </c>
      <c r="AN88" s="70">
        <f t="shared" si="12"/>
        <v>322</v>
      </c>
      <c r="AO88" s="70">
        <f t="shared" si="12"/>
        <v>478</v>
      </c>
      <c r="AP88" s="70">
        <f t="shared" si="12"/>
        <v>30</v>
      </c>
      <c r="AQ88" s="70">
        <f t="shared" si="12"/>
        <v>70</v>
      </c>
      <c r="AR88" s="70">
        <f t="shared" si="12"/>
        <v>22</v>
      </c>
      <c r="AS88" s="70">
        <f t="shared" si="12"/>
        <v>958</v>
      </c>
      <c r="AT88" s="11">
        <f>SUM(AJ88:AR88)</f>
        <v>958</v>
      </c>
      <c r="AU88" s="11"/>
    </row>
    <row r="89" spans="1:67" x14ac:dyDescent="0.25">
      <c r="A89" s="62"/>
      <c r="B89" s="2" t="s">
        <v>55</v>
      </c>
      <c r="C89" s="23">
        <v>0</v>
      </c>
      <c r="D89" s="23">
        <v>0</v>
      </c>
      <c r="E89" s="23">
        <v>0</v>
      </c>
      <c r="F89" s="23">
        <v>0</v>
      </c>
      <c r="G89" s="23">
        <v>0</v>
      </c>
      <c r="H89" s="23">
        <v>0</v>
      </c>
      <c r="I89" s="23">
        <v>0</v>
      </c>
      <c r="J89" s="23">
        <v>0</v>
      </c>
      <c r="K89" s="23">
        <v>0</v>
      </c>
      <c r="L89" s="23">
        <f t="shared" si="10"/>
        <v>0</v>
      </c>
      <c r="O89" s="62"/>
      <c r="AH89" s="62"/>
    </row>
    <row r="90" spans="1:67" x14ac:dyDescent="0.25">
      <c r="A90" s="62">
        <v>19</v>
      </c>
      <c r="B90" s="65" t="s">
        <v>17</v>
      </c>
      <c r="C90" s="23">
        <v>0</v>
      </c>
      <c r="D90" s="23">
        <v>0</v>
      </c>
      <c r="E90" s="23">
        <v>0</v>
      </c>
      <c r="F90" s="23">
        <v>0</v>
      </c>
      <c r="G90" s="23">
        <v>0</v>
      </c>
      <c r="H90" s="23">
        <v>5000</v>
      </c>
      <c r="I90" s="23">
        <v>0</v>
      </c>
      <c r="J90" s="23">
        <v>0</v>
      </c>
      <c r="K90" s="23">
        <v>0</v>
      </c>
      <c r="L90" s="23">
        <f t="shared" si="10"/>
        <v>5000</v>
      </c>
      <c r="AH90" s="62"/>
    </row>
    <row r="91" spans="1:67" x14ac:dyDescent="0.25">
      <c r="A91" s="62"/>
      <c r="B91" s="8" t="s">
        <v>24</v>
      </c>
      <c r="C91" s="124">
        <f>SUM(C56:C90)</f>
        <v>20</v>
      </c>
      <c r="D91" s="122">
        <f t="shared" ref="D91:L91" si="13">SUM(D56:D90)</f>
        <v>6</v>
      </c>
      <c r="E91" s="122">
        <f t="shared" si="13"/>
        <v>32</v>
      </c>
      <c r="F91" s="122">
        <f t="shared" si="13"/>
        <v>79</v>
      </c>
      <c r="G91" s="122">
        <f t="shared" si="13"/>
        <v>195</v>
      </c>
      <c r="H91" s="122">
        <f t="shared" si="13"/>
        <v>5073</v>
      </c>
      <c r="I91" s="122">
        <f t="shared" si="13"/>
        <v>39</v>
      </c>
      <c r="J91" s="122">
        <f t="shared" si="13"/>
        <v>2</v>
      </c>
      <c r="K91" s="122">
        <f t="shared" si="13"/>
        <v>30</v>
      </c>
      <c r="L91" s="122">
        <f t="shared" si="13"/>
        <v>5476</v>
      </c>
      <c r="M91" s="13"/>
      <c r="AH91" s="62"/>
      <c r="AI91" s="1" t="s">
        <v>158</v>
      </c>
    </row>
    <row r="92" spans="1:67" x14ac:dyDescent="0.25">
      <c r="A92" s="62"/>
      <c r="AH92" s="62"/>
      <c r="AI92" s="1" t="s">
        <v>139</v>
      </c>
    </row>
    <row r="93" spans="1:67" x14ac:dyDescent="0.25">
      <c r="A93" s="62"/>
      <c r="AH93" s="62"/>
    </row>
    <row r="94" spans="1:67" x14ac:dyDescent="0.25">
      <c r="A94" s="62"/>
      <c r="B94" s="1" t="s">
        <v>158</v>
      </c>
      <c r="AH94" s="62"/>
      <c r="AJ94" s="1" t="s">
        <v>20</v>
      </c>
      <c r="AM94" s="1" t="s">
        <v>21</v>
      </c>
    </row>
    <row r="95" spans="1:67" x14ac:dyDescent="0.25">
      <c r="A95" s="62"/>
      <c r="B95" s="1" t="s">
        <v>132</v>
      </c>
      <c r="AH95" s="62"/>
      <c r="AI95" s="19" t="s">
        <v>19</v>
      </c>
      <c r="AJ95" s="127">
        <v>16</v>
      </c>
      <c r="AK95" s="127">
        <v>21</v>
      </c>
      <c r="AL95" s="127">
        <v>26</v>
      </c>
      <c r="AM95" s="127">
        <v>1</v>
      </c>
      <c r="AN95" s="127">
        <v>6</v>
      </c>
      <c r="AO95" s="127">
        <v>11</v>
      </c>
      <c r="AP95" s="127">
        <v>16</v>
      </c>
      <c r="AQ95" s="127">
        <v>21</v>
      </c>
      <c r="AR95" s="127">
        <v>26</v>
      </c>
      <c r="AS95" s="7" t="s">
        <v>135</v>
      </c>
    </row>
    <row r="96" spans="1:67" x14ac:dyDescent="0.25">
      <c r="A96" s="62"/>
      <c r="AH96" s="62">
        <v>1</v>
      </c>
      <c r="AI96" s="130" t="s">
        <v>1</v>
      </c>
      <c r="AJ96" s="70"/>
      <c r="AK96" s="70"/>
      <c r="AL96" s="70"/>
      <c r="AM96" s="70"/>
      <c r="AN96" s="70"/>
      <c r="AO96" s="70">
        <v>7</v>
      </c>
      <c r="AP96" s="70">
        <v>3</v>
      </c>
      <c r="AQ96" s="70"/>
      <c r="AR96" s="70"/>
      <c r="AS96" s="70">
        <f t="shared" ref="AS96:AS128" si="14">SUM(AJ96:AR96)</f>
        <v>10</v>
      </c>
    </row>
    <row r="97" spans="1:45" x14ac:dyDescent="0.25">
      <c r="A97" s="62"/>
      <c r="C97" s="1" t="s">
        <v>20</v>
      </c>
      <c r="F97" s="1" t="s">
        <v>21</v>
      </c>
      <c r="AH97" s="62"/>
      <c r="AI97" s="74" t="s">
        <v>136</v>
      </c>
      <c r="AJ97" s="70"/>
      <c r="AK97" s="70"/>
      <c r="AL97" s="70"/>
      <c r="AM97" s="70"/>
      <c r="AN97" s="70"/>
      <c r="AO97" s="70"/>
      <c r="AP97" s="70"/>
      <c r="AQ97" s="70"/>
      <c r="AR97" s="70"/>
      <c r="AS97" s="70">
        <f t="shared" si="14"/>
        <v>0</v>
      </c>
    </row>
    <row r="98" spans="1:45" x14ac:dyDescent="0.25">
      <c r="A98" s="162" t="s">
        <v>216</v>
      </c>
      <c r="B98" s="19" t="s">
        <v>19</v>
      </c>
      <c r="C98" s="4">
        <v>16</v>
      </c>
      <c r="D98" s="4">
        <v>21</v>
      </c>
      <c r="E98" s="4">
        <v>26</v>
      </c>
      <c r="F98" s="4">
        <v>1</v>
      </c>
      <c r="G98" s="4">
        <v>6</v>
      </c>
      <c r="H98" s="4">
        <v>11</v>
      </c>
      <c r="I98" s="4">
        <v>16</v>
      </c>
      <c r="J98" s="4">
        <v>21</v>
      </c>
      <c r="K98" s="4">
        <v>26</v>
      </c>
      <c r="L98" s="6" t="s">
        <v>24</v>
      </c>
      <c r="AH98" s="62"/>
      <c r="AI98" s="74" t="s">
        <v>90</v>
      </c>
      <c r="AJ98" s="70"/>
      <c r="AK98" s="70"/>
      <c r="AL98" s="70"/>
      <c r="AM98" s="70"/>
      <c r="AN98" s="70"/>
      <c r="AO98" s="70"/>
      <c r="AP98" s="70"/>
      <c r="AQ98" s="70"/>
      <c r="AR98" s="70"/>
      <c r="AS98" s="70">
        <f t="shared" si="14"/>
        <v>0</v>
      </c>
    </row>
    <row r="99" spans="1:45" x14ac:dyDescent="0.25">
      <c r="A99" s="62">
        <v>1</v>
      </c>
      <c r="B99" s="2" t="s">
        <v>1</v>
      </c>
      <c r="C99" s="23">
        <v>0</v>
      </c>
      <c r="D99" s="23">
        <v>0</v>
      </c>
      <c r="E99" s="23">
        <v>0</v>
      </c>
      <c r="F99" s="23">
        <v>0</v>
      </c>
      <c r="G99" s="23">
        <v>2</v>
      </c>
      <c r="H99" s="23">
        <v>4</v>
      </c>
      <c r="I99" s="23">
        <v>11</v>
      </c>
      <c r="J99" s="23">
        <v>0</v>
      </c>
      <c r="K99" s="23">
        <v>0</v>
      </c>
      <c r="L99" s="23">
        <f t="shared" ref="L99:L133" si="15">SUM(C99:K99)</f>
        <v>17</v>
      </c>
      <c r="M99" s="23"/>
      <c r="AH99" s="62">
        <v>2</v>
      </c>
      <c r="AI99" s="74" t="s">
        <v>41</v>
      </c>
      <c r="AJ99" s="70"/>
      <c r="AK99" s="70"/>
      <c r="AL99" s="70"/>
      <c r="AM99" s="70"/>
      <c r="AN99" s="70">
        <v>7</v>
      </c>
      <c r="AO99" s="70"/>
      <c r="AP99" s="70"/>
      <c r="AQ99" s="70"/>
      <c r="AR99" s="70"/>
      <c r="AS99" s="70">
        <f t="shared" si="14"/>
        <v>7</v>
      </c>
    </row>
    <row r="100" spans="1:45" x14ac:dyDescent="0.25">
      <c r="A100" s="62"/>
      <c r="B100" s="2" t="s">
        <v>49</v>
      </c>
      <c r="C100" s="23">
        <v>0</v>
      </c>
      <c r="D100" s="23">
        <v>0</v>
      </c>
      <c r="E100" s="23">
        <v>0</v>
      </c>
      <c r="F100" s="23">
        <v>0</v>
      </c>
      <c r="G100" s="23">
        <v>0</v>
      </c>
      <c r="H100" s="23">
        <v>0</v>
      </c>
      <c r="I100" s="23">
        <v>0</v>
      </c>
      <c r="J100" s="23">
        <v>0</v>
      </c>
      <c r="K100" s="23">
        <v>0</v>
      </c>
      <c r="L100" s="23">
        <f t="shared" si="15"/>
        <v>0</v>
      </c>
      <c r="AH100" s="62">
        <v>3</v>
      </c>
      <c r="AI100" s="74" t="s">
        <v>2</v>
      </c>
      <c r="AJ100" s="70"/>
      <c r="AK100" s="70">
        <v>4</v>
      </c>
      <c r="AL100" s="70">
        <v>6</v>
      </c>
      <c r="AM100" s="70">
        <v>20</v>
      </c>
      <c r="AN100" s="70">
        <v>4</v>
      </c>
      <c r="AO100" s="70"/>
      <c r="AP100" s="70">
        <v>3</v>
      </c>
      <c r="AQ100" s="70">
        <v>3</v>
      </c>
      <c r="AR100" s="70"/>
      <c r="AS100" s="70">
        <f t="shared" si="14"/>
        <v>40</v>
      </c>
    </row>
    <row r="101" spans="1:45" x14ac:dyDescent="0.25">
      <c r="A101" s="62">
        <v>2</v>
      </c>
      <c r="B101" s="2" t="s">
        <v>45</v>
      </c>
      <c r="C101" s="23">
        <v>0</v>
      </c>
      <c r="D101" s="23">
        <v>0</v>
      </c>
      <c r="E101" s="23">
        <v>0</v>
      </c>
      <c r="F101" s="23">
        <v>0</v>
      </c>
      <c r="G101" s="23">
        <v>0</v>
      </c>
      <c r="H101" s="23">
        <v>0</v>
      </c>
      <c r="I101" s="23">
        <v>0</v>
      </c>
      <c r="J101" s="23">
        <v>2</v>
      </c>
      <c r="K101" s="23">
        <v>0</v>
      </c>
      <c r="L101" s="23">
        <f t="shared" si="15"/>
        <v>2</v>
      </c>
      <c r="M101" s="23"/>
      <c r="AH101" s="62"/>
      <c r="AI101" s="74" t="s">
        <v>43</v>
      </c>
      <c r="AJ101" s="70"/>
      <c r="AK101" s="70"/>
      <c r="AL101" s="70"/>
      <c r="AM101" s="70"/>
      <c r="AN101" s="70"/>
      <c r="AO101" s="70"/>
      <c r="AP101" s="70"/>
      <c r="AQ101" s="70"/>
      <c r="AR101" s="70"/>
      <c r="AS101" s="70">
        <f t="shared" si="14"/>
        <v>0</v>
      </c>
    </row>
    <row r="102" spans="1:45" x14ac:dyDescent="0.25">
      <c r="A102" s="62">
        <v>3</v>
      </c>
      <c r="B102" s="2" t="s">
        <v>41</v>
      </c>
      <c r="C102" s="23">
        <v>0</v>
      </c>
      <c r="D102" s="23">
        <v>0</v>
      </c>
      <c r="E102" s="23">
        <v>0</v>
      </c>
      <c r="F102" s="23">
        <v>4</v>
      </c>
      <c r="G102" s="23">
        <v>3</v>
      </c>
      <c r="H102" s="23">
        <v>0</v>
      </c>
      <c r="I102" s="23">
        <v>0</v>
      </c>
      <c r="J102" s="23">
        <v>1</v>
      </c>
      <c r="K102" s="23">
        <v>0</v>
      </c>
      <c r="L102" s="23">
        <f t="shared" si="15"/>
        <v>8</v>
      </c>
      <c r="M102" s="23"/>
      <c r="AH102" s="62">
        <v>4</v>
      </c>
      <c r="AI102" s="74" t="s">
        <v>3</v>
      </c>
      <c r="AJ102" s="70">
        <v>1</v>
      </c>
      <c r="AK102" s="70"/>
      <c r="AL102" s="70">
        <v>7</v>
      </c>
      <c r="AM102" s="70">
        <v>1</v>
      </c>
      <c r="AN102" s="70">
        <v>1</v>
      </c>
      <c r="AO102" s="70">
        <v>1</v>
      </c>
      <c r="AP102" s="70">
        <v>2</v>
      </c>
      <c r="AQ102" s="70">
        <v>3</v>
      </c>
      <c r="AR102" s="70">
        <v>1</v>
      </c>
      <c r="AS102" s="70">
        <f t="shared" si="14"/>
        <v>17</v>
      </c>
    </row>
    <row r="103" spans="1:45" x14ac:dyDescent="0.25">
      <c r="A103" s="62">
        <v>4</v>
      </c>
      <c r="B103" s="2" t="s">
        <v>2</v>
      </c>
      <c r="C103" s="23">
        <v>0</v>
      </c>
      <c r="D103" s="23">
        <v>9</v>
      </c>
      <c r="E103" s="23">
        <v>4</v>
      </c>
      <c r="F103" s="23">
        <v>19</v>
      </c>
      <c r="G103" s="13">
        <v>6</v>
      </c>
      <c r="H103" s="13">
        <v>1</v>
      </c>
      <c r="I103" s="13">
        <v>1</v>
      </c>
      <c r="J103" s="23">
        <v>0</v>
      </c>
      <c r="K103" s="23">
        <v>0</v>
      </c>
      <c r="L103" s="23">
        <f t="shared" si="15"/>
        <v>40</v>
      </c>
      <c r="M103" s="23"/>
      <c r="AH103" s="62">
        <v>5</v>
      </c>
      <c r="AI103" s="74" t="s">
        <v>4</v>
      </c>
      <c r="AJ103" s="70"/>
      <c r="AK103" s="70"/>
      <c r="AL103" s="70"/>
      <c r="AM103" s="70"/>
      <c r="AN103" s="70"/>
      <c r="AO103" s="70">
        <v>2</v>
      </c>
      <c r="AP103" s="70">
        <v>2</v>
      </c>
      <c r="AQ103" s="70"/>
      <c r="AR103" s="70">
        <v>2</v>
      </c>
      <c r="AS103" s="70">
        <f t="shared" si="14"/>
        <v>6</v>
      </c>
    </row>
    <row r="104" spans="1:45" x14ac:dyDescent="0.25">
      <c r="A104" s="62"/>
      <c r="B104" s="2" t="s">
        <v>43</v>
      </c>
      <c r="C104" s="23">
        <v>0</v>
      </c>
      <c r="D104" s="23">
        <v>0</v>
      </c>
      <c r="E104" s="23">
        <v>0</v>
      </c>
      <c r="F104" s="23">
        <v>0</v>
      </c>
      <c r="G104" s="23">
        <v>0</v>
      </c>
      <c r="H104" s="23">
        <v>0</v>
      </c>
      <c r="I104" s="23">
        <v>0</v>
      </c>
      <c r="J104" s="23">
        <v>0</v>
      </c>
      <c r="K104" s="23">
        <v>0</v>
      </c>
      <c r="L104" s="23">
        <f t="shared" si="15"/>
        <v>0</v>
      </c>
      <c r="AH104" s="62"/>
      <c r="AI104" s="74" t="s">
        <v>48</v>
      </c>
      <c r="AJ104" s="70"/>
      <c r="AK104" s="70"/>
      <c r="AL104" s="70"/>
      <c r="AM104" s="70"/>
      <c r="AN104" s="70"/>
      <c r="AO104" s="70"/>
      <c r="AP104" s="70"/>
      <c r="AQ104" s="70"/>
      <c r="AR104" s="70"/>
      <c r="AS104" s="70">
        <f t="shared" si="14"/>
        <v>0</v>
      </c>
    </row>
    <row r="105" spans="1:45" x14ac:dyDescent="0.25">
      <c r="A105" s="62">
        <v>5</v>
      </c>
      <c r="B105" s="2" t="s">
        <v>3</v>
      </c>
      <c r="C105" s="23">
        <v>1</v>
      </c>
      <c r="D105" s="23">
        <v>8</v>
      </c>
      <c r="E105" s="23">
        <v>3</v>
      </c>
      <c r="F105" s="23">
        <v>9</v>
      </c>
      <c r="G105" s="23">
        <v>10</v>
      </c>
      <c r="H105" s="23">
        <v>2</v>
      </c>
      <c r="I105" s="23">
        <v>3</v>
      </c>
      <c r="J105" s="23">
        <v>4</v>
      </c>
      <c r="K105" s="23">
        <v>2</v>
      </c>
      <c r="L105" s="23">
        <f t="shared" si="15"/>
        <v>42</v>
      </c>
      <c r="M105" s="23"/>
      <c r="AH105" s="62"/>
      <c r="AI105" s="74" t="s">
        <v>6</v>
      </c>
      <c r="AJ105" s="70"/>
      <c r="AK105" s="70"/>
      <c r="AL105" s="70"/>
      <c r="AM105" s="70"/>
      <c r="AN105" s="70"/>
      <c r="AO105" s="70"/>
      <c r="AP105" s="70"/>
      <c r="AQ105" s="70"/>
      <c r="AR105" s="70"/>
      <c r="AS105" s="70">
        <f t="shared" si="14"/>
        <v>0</v>
      </c>
    </row>
    <row r="106" spans="1:45" x14ac:dyDescent="0.25">
      <c r="A106" s="62">
        <v>6</v>
      </c>
      <c r="B106" s="2" t="s">
        <v>4</v>
      </c>
      <c r="C106" s="23">
        <v>0</v>
      </c>
      <c r="D106" s="23">
        <v>0</v>
      </c>
      <c r="E106" s="23">
        <v>0</v>
      </c>
      <c r="F106" s="23">
        <v>0</v>
      </c>
      <c r="G106" s="23">
        <v>0</v>
      </c>
      <c r="H106" s="23">
        <v>0</v>
      </c>
      <c r="I106" s="23">
        <v>0</v>
      </c>
      <c r="J106" s="23">
        <v>2</v>
      </c>
      <c r="K106" s="23">
        <v>0</v>
      </c>
      <c r="L106" s="23">
        <f t="shared" si="15"/>
        <v>2</v>
      </c>
      <c r="M106" s="23"/>
      <c r="AH106" s="62">
        <v>6</v>
      </c>
      <c r="AI106" s="74" t="s">
        <v>7</v>
      </c>
      <c r="AJ106" s="70"/>
      <c r="AK106" s="70"/>
      <c r="AL106" s="70"/>
      <c r="AM106" s="70"/>
      <c r="AN106" s="70">
        <v>2</v>
      </c>
      <c r="AO106" s="70"/>
      <c r="AP106" s="70">
        <v>3</v>
      </c>
      <c r="AQ106" s="70"/>
      <c r="AR106" s="70">
        <v>3</v>
      </c>
      <c r="AS106" s="70">
        <f t="shared" si="14"/>
        <v>8</v>
      </c>
    </row>
    <row r="107" spans="1:45" x14ac:dyDescent="0.25">
      <c r="A107" s="62"/>
      <c r="B107" s="2" t="s">
        <v>48</v>
      </c>
      <c r="C107" s="23">
        <v>0</v>
      </c>
      <c r="D107" s="23">
        <v>0</v>
      </c>
      <c r="E107" s="23">
        <v>0</v>
      </c>
      <c r="F107" s="23">
        <v>0</v>
      </c>
      <c r="G107" s="23">
        <v>0</v>
      </c>
      <c r="H107" s="23">
        <v>0</v>
      </c>
      <c r="I107" s="23">
        <v>0</v>
      </c>
      <c r="J107" s="23">
        <v>0</v>
      </c>
      <c r="K107" s="23">
        <v>0</v>
      </c>
      <c r="L107" s="23">
        <f t="shared" si="15"/>
        <v>0</v>
      </c>
      <c r="AH107" s="62"/>
      <c r="AI107" s="74" t="s">
        <v>50</v>
      </c>
      <c r="AJ107" s="70"/>
      <c r="AK107" s="70"/>
      <c r="AL107" s="70"/>
      <c r="AM107" s="70"/>
      <c r="AN107" s="70"/>
      <c r="AO107" s="70"/>
      <c r="AP107" s="70"/>
      <c r="AQ107" s="70"/>
      <c r="AR107" s="70"/>
      <c r="AS107" s="70">
        <f t="shared" si="14"/>
        <v>0</v>
      </c>
    </row>
    <row r="108" spans="1:45" x14ac:dyDescent="0.25">
      <c r="A108" s="62">
        <v>7</v>
      </c>
      <c r="B108" s="2" t="s">
        <v>6</v>
      </c>
      <c r="C108" s="23">
        <v>0</v>
      </c>
      <c r="D108" s="23">
        <v>0</v>
      </c>
      <c r="E108" s="23">
        <v>0</v>
      </c>
      <c r="F108" s="23">
        <v>0</v>
      </c>
      <c r="G108" s="23">
        <v>1</v>
      </c>
      <c r="H108" s="23">
        <v>0</v>
      </c>
      <c r="I108" s="23">
        <v>0</v>
      </c>
      <c r="J108" s="23">
        <v>2</v>
      </c>
      <c r="K108" s="23">
        <v>3</v>
      </c>
      <c r="L108" s="23">
        <f t="shared" si="15"/>
        <v>6</v>
      </c>
      <c r="M108" s="23"/>
      <c r="AH108" s="62">
        <v>7</v>
      </c>
      <c r="AI108" s="74" t="s">
        <v>51</v>
      </c>
      <c r="AJ108" s="70"/>
      <c r="AK108" s="70"/>
      <c r="AL108" s="70"/>
      <c r="AM108" s="70"/>
      <c r="AN108" s="70">
        <v>4</v>
      </c>
      <c r="AO108" s="70">
        <v>5</v>
      </c>
      <c r="AP108" s="70">
        <v>3</v>
      </c>
      <c r="AQ108" s="70"/>
      <c r="AR108" s="70"/>
      <c r="AS108" s="70">
        <f t="shared" si="14"/>
        <v>12</v>
      </c>
    </row>
    <row r="109" spans="1:45" x14ac:dyDescent="0.25">
      <c r="A109" s="62">
        <v>8</v>
      </c>
      <c r="B109" s="2" t="s">
        <v>7</v>
      </c>
      <c r="C109" s="23">
        <v>0</v>
      </c>
      <c r="D109" s="23">
        <v>0</v>
      </c>
      <c r="E109" s="23">
        <v>0</v>
      </c>
      <c r="F109" s="23">
        <v>0</v>
      </c>
      <c r="G109" s="23">
        <v>0</v>
      </c>
      <c r="H109" s="23">
        <v>0</v>
      </c>
      <c r="I109" s="23">
        <v>0</v>
      </c>
      <c r="J109" s="23">
        <v>2</v>
      </c>
      <c r="K109" s="23">
        <v>0</v>
      </c>
      <c r="L109" s="23">
        <f t="shared" si="15"/>
        <v>2</v>
      </c>
      <c r="M109" s="23"/>
      <c r="AH109" s="62"/>
      <c r="AI109" s="74" t="s">
        <v>42</v>
      </c>
      <c r="AJ109" s="70"/>
      <c r="AK109" s="70"/>
      <c r="AL109" s="70"/>
      <c r="AM109" s="70"/>
      <c r="AN109" s="70"/>
      <c r="AO109" s="70"/>
      <c r="AP109" s="70"/>
      <c r="AQ109" s="70"/>
      <c r="AR109" s="70"/>
      <c r="AS109" s="70">
        <f t="shared" si="14"/>
        <v>0</v>
      </c>
    </row>
    <row r="110" spans="1:45" x14ac:dyDescent="0.25">
      <c r="A110" s="62"/>
      <c r="B110" s="83" t="s">
        <v>81</v>
      </c>
      <c r="C110" s="23">
        <v>0</v>
      </c>
      <c r="D110" s="23">
        <v>0</v>
      </c>
      <c r="E110" s="23">
        <v>0</v>
      </c>
      <c r="F110" s="23">
        <v>0</v>
      </c>
      <c r="G110" s="23">
        <v>0</v>
      </c>
      <c r="H110" s="23">
        <v>0</v>
      </c>
      <c r="I110" s="23">
        <v>0</v>
      </c>
      <c r="J110" s="23">
        <v>0</v>
      </c>
      <c r="K110" s="23">
        <v>0</v>
      </c>
      <c r="L110" s="23"/>
      <c r="AH110" s="62"/>
      <c r="AI110" s="74" t="s">
        <v>8</v>
      </c>
      <c r="AJ110" s="70"/>
      <c r="AK110" s="70"/>
      <c r="AL110" s="70"/>
      <c r="AM110" s="70"/>
      <c r="AN110" s="70"/>
      <c r="AO110" s="70"/>
      <c r="AP110" s="70"/>
      <c r="AQ110" s="70"/>
      <c r="AR110" s="70"/>
      <c r="AS110" s="70">
        <f t="shared" si="14"/>
        <v>0</v>
      </c>
    </row>
    <row r="111" spans="1:45" x14ac:dyDescent="0.25">
      <c r="A111" s="62"/>
      <c r="B111" s="2" t="s">
        <v>50</v>
      </c>
      <c r="C111" s="23">
        <v>0</v>
      </c>
      <c r="D111" s="23">
        <v>0</v>
      </c>
      <c r="E111" s="23">
        <v>0</v>
      </c>
      <c r="F111" s="23">
        <v>0</v>
      </c>
      <c r="G111" s="23">
        <v>0</v>
      </c>
      <c r="H111" s="23">
        <v>0</v>
      </c>
      <c r="I111" s="23">
        <v>0</v>
      </c>
      <c r="J111" s="23">
        <v>0</v>
      </c>
      <c r="K111" s="23">
        <v>0</v>
      </c>
      <c r="L111" s="23">
        <f t="shared" si="15"/>
        <v>0</v>
      </c>
      <c r="AH111" s="62"/>
      <c r="AI111" s="74" t="s">
        <v>9</v>
      </c>
      <c r="AJ111" s="70"/>
      <c r="AK111" s="70"/>
      <c r="AL111" s="70"/>
      <c r="AM111" s="70"/>
      <c r="AN111" s="70"/>
      <c r="AO111" s="70"/>
      <c r="AP111" s="70"/>
      <c r="AQ111" s="70"/>
      <c r="AR111" s="70"/>
      <c r="AS111" s="70">
        <f t="shared" si="14"/>
        <v>0</v>
      </c>
    </row>
    <row r="112" spans="1:45" x14ac:dyDescent="0.25">
      <c r="A112" s="62"/>
      <c r="B112" s="2" t="s">
        <v>51</v>
      </c>
      <c r="C112" s="23">
        <v>0</v>
      </c>
      <c r="D112" s="23">
        <v>0</v>
      </c>
      <c r="E112" s="23">
        <v>0</v>
      </c>
      <c r="F112" s="23">
        <v>0</v>
      </c>
      <c r="G112" s="23">
        <v>0</v>
      </c>
      <c r="H112" s="23">
        <v>0</v>
      </c>
      <c r="I112" s="23">
        <v>0</v>
      </c>
      <c r="J112" s="23">
        <v>0</v>
      </c>
      <c r="K112" s="23">
        <v>0</v>
      </c>
      <c r="L112" s="23">
        <f t="shared" si="15"/>
        <v>0</v>
      </c>
      <c r="AH112" s="62"/>
      <c r="AI112" s="74" t="s">
        <v>44</v>
      </c>
      <c r="AJ112" s="70"/>
      <c r="AK112" s="70"/>
      <c r="AL112" s="70"/>
      <c r="AM112" s="70"/>
      <c r="AN112" s="70"/>
      <c r="AO112" s="70"/>
      <c r="AP112" s="70"/>
      <c r="AQ112" s="70"/>
      <c r="AR112" s="70"/>
      <c r="AS112" s="70">
        <f t="shared" si="14"/>
        <v>0</v>
      </c>
    </row>
    <row r="113" spans="1:45" x14ac:dyDescent="0.25">
      <c r="A113" s="62"/>
      <c r="B113" s="2" t="s">
        <v>42</v>
      </c>
      <c r="C113" s="23">
        <v>0</v>
      </c>
      <c r="D113" s="23">
        <v>0</v>
      </c>
      <c r="E113" s="23">
        <v>0</v>
      </c>
      <c r="F113" s="23">
        <v>0</v>
      </c>
      <c r="G113" s="23">
        <v>0</v>
      </c>
      <c r="H113" s="23">
        <v>0</v>
      </c>
      <c r="I113" s="23">
        <v>0</v>
      </c>
      <c r="J113" s="23">
        <v>0</v>
      </c>
      <c r="K113" s="23">
        <v>0</v>
      </c>
      <c r="L113" s="23">
        <f t="shared" si="15"/>
        <v>0</v>
      </c>
      <c r="AH113" s="62"/>
      <c r="AI113" s="74" t="s">
        <v>10</v>
      </c>
      <c r="AJ113" s="70"/>
      <c r="AK113" s="70"/>
      <c r="AL113" s="70"/>
      <c r="AM113" s="70"/>
      <c r="AN113" s="70"/>
      <c r="AO113" s="70"/>
      <c r="AP113" s="70"/>
      <c r="AQ113" s="70"/>
      <c r="AR113" s="70"/>
      <c r="AS113" s="70">
        <f t="shared" si="14"/>
        <v>0</v>
      </c>
    </row>
    <row r="114" spans="1:45" x14ac:dyDescent="0.25">
      <c r="A114" s="62">
        <v>8</v>
      </c>
      <c r="B114" s="2" t="s">
        <v>8</v>
      </c>
      <c r="C114" s="23">
        <v>0</v>
      </c>
      <c r="D114" s="23">
        <v>0</v>
      </c>
      <c r="E114" s="23">
        <v>0</v>
      </c>
      <c r="F114" s="23">
        <v>0</v>
      </c>
      <c r="G114" s="23">
        <v>0</v>
      </c>
      <c r="H114" s="23">
        <v>0</v>
      </c>
      <c r="I114" s="23">
        <v>0</v>
      </c>
      <c r="J114" s="23">
        <v>2</v>
      </c>
      <c r="K114" s="23">
        <v>3</v>
      </c>
      <c r="L114" s="23">
        <f t="shared" si="15"/>
        <v>5</v>
      </c>
      <c r="M114" s="23"/>
      <c r="AH114" s="62">
        <v>8</v>
      </c>
      <c r="AI114" s="74" t="s">
        <v>11</v>
      </c>
      <c r="AJ114" s="70"/>
      <c r="AK114" s="70"/>
      <c r="AL114" s="70"/>
      <c r="AM114" s="70">
        <v>32</v>
      </c>
      <c r="AN114" s="70">
        <v>300</v>
      </c>
      <c r="AO114" s="70">
        <v>1800</v>
      </c>
      <c r="AP114" s="70">
        <v>1100</v>
      </c>
      <c r="AQ114" s="70">
        <v>1400</v>
      </c>
      <c r="AR114" s="70">
        <v>2</v>
      </c>
      <c r="AS114" s="70">
        <f t="shared" si="14"/>
        <v>4634</v>
      </c>
    </row>
    <row r="115" spans="1:45" x14ac:dyDescent="0.25">
      <c r="A115" s="62">
        <v>10</v>
      </c>
      <c r="B115" s="2" t="s">
        <v>9</v>
      </c>
      <c r="C115" s="23">
        <v>0</v>
      </c>
      <c r="D115" s="23">
        <v>0</v>
      </c>
      <c r="E115" s="23">
        <v>0</v>
      </c>
      <c r="F115" s="23">
        <v>0</v>
      </c>
      <c r="G115" s="23">
        <v>0</v>
      </c>
      <c r="H115" s="23">
        <v>1</v>
      </c>
      <c r="I115" s="23">
        <v>0</v>
      </c>
      <c r="J115" s="23">
        <v>0</v>
      </c>
      <c r="K115" s="23">
        <v>0</v>
      </c>
      <c r="L115" s="23">
        <f t="shared" si="15"/>
        <v>1</v>
      </c>
      <c r="M115" s="23"/>
      <c r="AH115" s="62"/>
      <c r="AI115" s="74" t="s">
        <v>12</v>
      </c>
      <c r="AJ115" s="70"/>
      <c r="AK115" s="70"/>
      <c r="AL115" s="70"/>
      <c r="AM115" s="70"/>
      <c r="AN115" s="70"/>
      <c r="AO115" s="70"/>
      <c r="AP115" s="70"/>
      <c r="AQ115" s="70"/>
      <c r="AR115" s="70"/>
      <c r="AS115" s="70">
        <f t="shared" si="14"/>
        <v>0</v>
      </c>
    </row>
    <row r="116" spans="1:45" x14ac:dyDescent="0.25">
      <c r="A116" s="62"/>
      <c r="B116" s="2" t="s">
        <v>44</v>
      </c>
      <c r="C116" s="23">
        <v>0</v>
      </c>
      <c r="D116" s="23">
        <v>0</v>
      </c>
      <c r="E116" s="23">
        <v>0</v>
      </c>
      <c r="F116" s="23">
        <v>0</v>
      </c>
      <c r="G116" s="23">
        <v>0</v>
      </c>
      <c r="H116" s="23">
        <v>0</v>
      </c>
      <c r="I116" s="23">
        <v>0</v>
      </c>
      <c r="J116" s="23">
        <v>0</v>
      </c>
      <c r="K116" s="23">
        <v>0</v>
      </c>
      <c r="L116" s="23">
        <f t="shared" si="15"/>
        <v>0</v>
      </c>
      <c r="AH116" s="62">
        <v>9</v>
      </c>
      <c r="AI116" s="74" t="s">
        <v>32</v>
      </c>
      <c r="AJ116" s="70"/>
      <c r="AK116" s="70"/>
      <c r="AL116" s="70"/>
      <c r="AM116" s="70"/>
      <c r="AN116" s="70"/>
      <c r="AO116" s="70"/>
      <c r="AP116" s="70"/>
      <c r="AQ116" s="70">
        <v>1</v>
      </c>
      <c r="AR116" s="70"/>
      <c r="AS116" s="70">
        <f t="shared" si="14"/>
        <v>1</v>
      </c>
    </row>
    <row r="117" spans="1:45" x14ac:dyDescent="0.25">
      <c r="A117" s="62"/>
      <c r="B117" s="2" t="s">
        <v>10</v>
      </c>
      <c r="C117" s="23">
        <v>0</v>
      </c>
      <c r="D117" s="23">
        <v>0</v>
      </c>
      <c r="E117" s="23">
        <v>0</v>
      </c>
      <c r="F117" s="23">
        <v>0</v>
      </c>
      <c r="G117" s="23">
        <v>0</v>
      </c>
      <c r="H117" s="23">
        <v>0</v>
      </c>
      <c r="I117" s="23">
        <v>0</v>
      </c>
      <c r="J117" s="23">
        <v>0</v>
      </c>
      <c r="K117" s="23">
        <v>0</v>
      </c>
      <c r="L117" s="23">
        <f t="shared" si="15"/>
        <v>0</v>
      </c>
      <c r="AH117" s="62"/>
      <c r="AI117" s="74" t="s">
        <v>137</v>
      </c>
      <c r="AJ117" s="70"/>
      <c r="AK117" s="70"/>
      <c r="AL117" s="70"/>
      <c r="AM117" s="70"/>
      <c r="AN117" s="70"/>
      <c r="AO117" s="70"/>
      <c r="AP117" s="70"/>
      <c r="AQ117" s="70"/>
      <c r="AR117" s="70"/>
      <c r="AS117" s="70">
        <f t="shared" si="14"/>
        <v>0</v>
      </c>
    </row>
    <row r="118" spans="1:45" x14ac:dyDescent="0.25">
      <c r="A118" s="62">
        <v>11</v>
      </c>
      <c r="B118" s="2" t="s">
        <v>11</v>
      </c>
      <c r="C118" s="23">
        <v>0</v>
      </c>
      <c r="D118" s="23">
        <v>0</v>
      </c>
      <c r="E118" s="23">
        <v>0</v>
      </c>
      <c r="F118" s="23">
        <v>0</v>
      </c>
      <c r="G118" s="23">
        <v>16</v>
      </c>
      <c r="H118" s="23">
        <v>169</v>
      </c>
      <c r="I118" s="23">
        <v>19</v>
      </c>
      <c r="J118" s="23">
        <v>0</v>
      </c>
      <c r="K118" s="23">
        <v>0</v>
      </c>
      <c r="L118" s="23">
        <f t="shared" si="15"/>
        <v>204</v>
      </c>
      <c r="M118" s="23"/>
      <c r="AH118" s="62">
        <v>10</v>
      </c>
      <c r="AI118" s="74" t="s">
        <v>46</v>
      </c>
      <c r="AJ118" s="70"/>
      <c r="AK118" s="70"/>
      <c r="AL118" s="70"/>
      <c r="AM118" s="70"/>
      <c r="AN118" s="70"/>
      <c r="AO118" s="70"/>
      <c r="AP118" s="70"/>
      <c r="AQ118" s="70"/>
      <c r="AR118" s="70">
        <v>1</v>
      </c>
      <c r="AS118" s="70">
        <f t="shared" si="14"/>
        <v>1</v>
      </c>
    </row>
    <row r="119" spans="1:45" x14ac:dyDescent="0.25">
      <c r="A119" s="62">
        <v>12</v>
      </c>
      <c r="B119" s="2" t="s">
        <v>12</v>
      </c>
      <c r="C119" s="23">
        <v>0</v>
      </c>
      <c r="D119" s="23">
        <v>0</v>
      </c>
      <c r="E119" s="23">
        <v>0</v>
      </c>
      <c r="F119" s="23">
        <v>0</v>
      </c>
      <c r="G119" s="23">
        <v>9</v>
      </c>
      <c r="H119" s="23">
        <v>5</v>
      </c>
      <c r="I119" s="23">
        <v>10</v>
      </c>
      <c r="J119" s="23">
        <v>0</v>
      </c>
      <c r="K119" s="23">
        <v>0</v>
      </c>
      <c r="L119" s="23">
        <f t="shared" si="15"/>
        <v>24</v>
      </c>
      <c r="M119" s="23"/>
      <c r="AH119" s="62">
        <v>11</v>
      </c>
      <c r="AI119" s="74" t="s">
        <v>13</v>
      </c>
      <c r="AJ119" s="70"/>
      <c r="AK119" s="70"/>
      <c r="AL119" s="70"/>
      <c r="AM119" s="70"/>
      <c r="AN119" s="70"/>
      <c r="AO119" s="70"/>
      <c r="AP119" s="70">
        <v>2</v>
      </c>
      <c r="AQ119" s="70"/>
      <c r="AR119" s="70"/>
      <c r="AS119" s="70">
        <f t="shared" si="14"/>
        <v>2</v>
      </c>
    </row>
    <row r="120" spans="1:45" x14ac:dyDescent="0.25">
      <c r="A120" s="62">
        <v>13</v>
      </c>
      <c r="B120" s="2" t="s">
        <v>32</v>
      </c>
      <c r="C120" s="23">
        <v>0</v>
      </c>
      <c r="D120" s="23">
        <v>0</v>
      </c>
      <c r="E120" s="23">
        <v>0</v>
      </c>
      <c r="F120" s="23">
        <v>0</v>
      </c>
      <c r="G120" s="23">
        <v>0</v>
      </c>
      <c r="H120" s="23">
        <v>2</v>
      </c>
      <c r="I120" s="23">
        <v>1</v>
      </c>
      <c r="J120" s="23">
        <v>0</v>
      </c>
      <c r="K120" s="23">
        <v>0</v>
      </c>
      <c r="L120" s="23">
        <f t="shared" si="15"/>
        <v>3</v>
      </c>
      <c r="M120" s="23"/>
      <c r="AH120" s="62">
        <v>12</v>
      </c>
      <c r="AI120" s="74" t="s">
        <v>14</v>
      </c>
      <c r="AJ120" s="70"/>
      <c r="AK120" s="70">
        <v>1</v>
      </c>
      <c r="AL120" s="70">
        <v>2</v>
      </c>
      <c r="AM120" s="70">
        <v>18</v>
      </c>
      <c r="AN120" s="70">
        <v>8</v>
      </c>
      <c r="AO120" s="70">
        <v>200</v>
      </c>
      <c r="AP120" s="70">
        <v>100</v>
      </c>
      <c r="AQ120" s="70">
        <v>115</v>
      </c>
      <c r="AR120" s="70">
        <v>15</v>
      </c>
      <c r="AS120" s="70">
        <f t="shared" si="14"/>
        <v>459</v>
      </c>
    </row>
    <row r="121" spans="1:45" x14ac:dyDescent="0.25">
      <c r="A121" s="62"/>
      <c r="B121" s="2" t="s">
        <v>18</v>
      </c>
      <c r="C121" s="23">
        <v>0</v>
      </c>
      <c r="D121" s="23">
        <v>0</v>
      </c>
      <c r="E121" s="23">
        <v>1</v>
      </c>
      <c r="F121" s="23">
        <v>0</v>
      </c>
      <c r="G121" s="23">
        <v>3</v>
      </c>
      <c r="H121" s="23">
        <v>0</v>
      </c>
      <c r="I121" s="23">
        <v>10</v>
      </c>
      <c r="J121" s="23">
        <v>0</v>
      </c>
      <c r="K121" s="23">
        <v>0</v>
      </c>
      <c r="L121" s="23">
        <f t="shared" si="15"/>
        <v>14</v>
      </c>
      <c r="M121" s="23"/>
      <c r="AH121" s="62"/>
      <c r="AI121" s="74" t="s">
        <v>40</v>
      </c>
      <c r="AJ121" s="70"/>
      <c r="AK121" s="70"/>
      <c r="AL121" s="70"/>
      <c r="AM121" s="70"/>
      <c r="AN121" s="70"/>
      <c r="AO121" s="70"/>
      <c r="AP121" s="70"/>
      <c r="AQ121" s="70"/>
      <c r="AR121" s="70"/>
      <c r="AS121" s="70">
        <f t="shared" si="14"/>
        <v>0</v>
      </c>
    </row>
    <row r="122" spans="1:45" x14ac:dyDescent="0.25">
      <c r="A122" s="62"/>
      <c r="B122" s="2" t="s">
        <v>46</v>
      </c>
      <c r="C122" s="23">
        <v>0</v>
      </c>
      <c r="D122" s="23">
        <v>0</v>
      </c>
      <c r="E122" s="23">
        <v>0</v>
      </c>
      <c r="F122" s="23">
        <v>0</v>
      </c>
      <c r="G122" s="23">
        <v>0</v>
      </c>
      <c r="H122" s="23">
        <v>0</v>
      </c>
      <c r="I122" s="23">
        <v>0</v>
      </c>
      <c r="J122" s="23">
        <v>0</v>
      </c>
      <c r="K122" s="23">
        <v>0</v>
      </c>
      <c r="L122" s="23">
        <f t="shared" si="15"/>
        <v>0</v>
      </c>
      <c r="AH122" s="62"/>
      <c r="AI122" s="74" t="s">
        <v>52</v>
      </c>
      <c r="AJ122" s="70"/>
      <c r="AK122" s="70"/>
      <c r="AL122" s="70"/>
      <c r="AM122" s="70"/>
      <c r="AN122" s="70"/>
      <c r="AO122" s="70"/>
      <c r="AP122" s="70"/>
      <c r="AQ122" s="70"/>
      <c r="AR122" s="70"/>
      <c r="AS122" s="70">
        <f t="shared" si="14"/>
        <v>0</v>
      </c>
    </row>
    <row r="123" spans="1:45" x14ac:dyDescent="0.25">
      <c r="A123" s="62"/>
      <c r="B123" s="2" t="s">
        <v>13</v>
      </c>
      <c r="C123" s="23">
        <v>0</v>
      </c>
      <c r="D123" s="23">
        <v>0</v>
      </c>
      <c r="E123" s="23">
        <v>0</v>
      </c>
      <c r="F123" s="23">
        <v>0</v>
      </c>
      <c r="G123" s="23">
        <v>0</v>
      </c>
      <c r="H123" s="23">
        <v>0</v>
      </c>
      <c r="I123" s="23">
        <v>0</v>
      </c>
      <c r="J123" s="23">
        <v>0</v>
      </c>
      <c r="K123" s="23">
        <v>0</v>
      </c>
      <c r="L123" s="23">
        <f t="shared" si="15"/>
        <v>0</v>
      </c>
      <c r="AH123" s="62">
        <v>13</v>
      </c>
      <c r="AI123" s="74" t="s">
        <v>53</v>
      </c>
      <c r="AJ123" s="70"/>
      <c r="AK123" s="70"/>
      <c r="AL123" s="70"/>
      <c r="AM123" s="70"/>
      <c r="AN123" s="70"/>
      <c r="AO123" s="70"/>
      <c r="AP123" s="70"/>
      <c r="AQ123" s="70">
        <v>2</v>
      </c>
      <c r="AR123" s="70"/>
      <c r="AS123" s="70">
        <f t="shared" si="14"/>
        <v>2</v>
      </c>
    </row>
    <row r="124" spans="1:45" x14ac:dyDescent="0.25">
      <c r="A124" s="62">
        <v>14</v>
      </c>
      <c r="B124" s="2" t="s">
        <v>14</v>
      </c>
      <c r="C124" s="23">
        <v>0</v>
      </c>
      <c r="D124" s="23">
        <v>2</v>
      </c>
      <c r="E124" s="23">
        <v>0</v>
      </c>
      <c r="F124" s="23">
        <v>0</v>
      </c>
      <c r="G124" s="23">
        <v>2</v>
      </c>
      <c r="H124" s="13">
        <v>11</v>
      </c>
      <c r="I124" s="13">
        <v>9</v>
      </c>
      <c r="J124" s="13"/>
      <c r="K124" s="13"/>
      <c r="L124" s="23">
        <f t="shared" si="15"/>
        <v>24</v>
      </c>
      <c r="M124" s="23"/>
      <c r="AH124" s="62">
        <v>14</v>
      </c>
      <c r="AI124" s="74" t="s">
        <v>15</v>
      </c>
      <c r="AJ124" s="70"/>
      <c r="AK124" s="70"/>
      <c r="AL124" s="70"/>
      <c r="AM124" s="70">
        <v>4</v>
      </c>
      <c r="AN124" s="70">
        <v>22</v>
      </c>
      <c r="AO124" s="70">
        <v>52</v>
      </c>
      <c r="AP124" s="70">
        <v>50</v>
      </c>
      <c r="AQ124" s="70">
        <v>60</v>
      </c>
      <c r="AR124" s="70">
        <v>7</v>
      </c>
      <c r="AS124" s="70">
        <f t="shared" si="14"/>
        <v>195</v>
      </c>
    </row>
    <row r="125" spans="1:45" x14ac:dyDescent="0.25">
      <c r="A125" s="62">
        <v>15</v>
      </c>
      <c r="B125" s="2" t="s">
        <v>40</v>
      </c>
      <c r="C125" s="23">
        <v>0</v>
      </c>
      <c r="D125" s="23">
        <v>1</v>
      </c>
      <c r="E125" s="23">
        <v>0</v>
      </c>
      <c r="F125" s="23">
        <v>0</v>
      </c>
      <c r="G125" s="23">
        <v>0</v>
      </c>
      <c r="H125" s="23">
        <v>0</v>
      </c>
      <c r="I125" s="23">
        <v>0</v>
      </c>
      <c r="J125" s="23">
        <v>0</v>
      </c>
      <c r="K125" s="23">
        <v>0</v>
      </c>
      <c r="L125" s="23">
        <f t="shared" si="15"/>
        <v>1</v>
      </c>
      <c r="M125" s="23"/>
      <c r="AH125" s="62"/>
      <c r="AI125" s="74" t="s">
        <v>54</v>
      </c>
      <c r="AJ125" s="70"/>
      <c r="AK125" s="70"/>
      <c r="AL125" s="70"/>
      <c r="AM125" s="70"/>
      <c r="AN125" s="70"/>
      <c r="AO125" s="70"/>
      <c r="AP125" s="70"/>
      <c r="AQ125" s="70"/>
      <c r="AR125" s="70"/>
      <c r="AS125" s="70">
        <f t="shared" si="14"/>
        <v>0</v>
      </c>
    </row>
    <row r="126" spans="1:45" x14ac:dyDescent="0.25">
      <c r="A126" s="62"/>
      <c r="B126" s="2" t="s">
        <v>52</v>
      </c>
      <c r="C126" s="23">
        <v>0</v>
      </c>
      <c r="D126" s="23">
        <v>0</v>
      </c>
      <c r="E126" s="23">
        <v>0</v>
      </c>
      <c r="F126" s="23">
        <v>0</v>
      </c>
      <c r="G126" s="23">
        <v>0</v>
      </c>
      <c r="H126" s="23">
        <v>0</v>
      </c>
      <c r="I126" s="23">
        <v>0</v>
      </c>
      <c r="J126" s="23">
        <v>0</v>
      </c>
      <c r="K126" s="23">
        <v>0</v>
      </c>
      <c r="L126" s="23">
        <f t="shared" si="15"/>
        <v>0</v>
      </c>
      <c r="M126" s="23"/>
      <c r="AH126" s="62"/>
      <c r="AI126" s="74" t="s">
        <v>47</v>
      </c>
      <c r="AJ126" s="70"/>
      <c r="AK126" s="70"/>
      <c r="AL126" s="70"/>
      <c r="AM126" s="70"/>
      <c r="AN126" s="70"/>
      <c r="AO126" s="70"/>
      <c r="AP126" s="70"/>
      <c r="AQ126" s="70"/>
      <c r="AR126" s="70"/>
      <c r="AS126" s="70">
        <f t="shared" si="14"/>
        <v>0</v>
      </c>
    </row>
    <row r="127" spans="1:45" x14ac:dyDescent="0.25">
      <c r="A127" s="62"/>
      <c r="B127" s="2" t="s">
        <v>53</v>
      </c>
      <c r="C127" s="23">
        <v>0</v>
      </c>
      <c r="D127" s="23">
        <v>0</v>
      </c>
      <c r="E127" s="23">
        <v>0</v>
      </c>
      <c r="F127" s="23">
        <v>0</v>
      </c>
      <c r="G127" s="23">
        <v>0</v>
      </c>
      <c r="H127" s="23">
        <v>0</v>
      </c>
      <c r="I127" s="23">
        <v>0</v>
      </c>
      <c r="J127" s="23">
        <v>0</v>
      </c>
      <c r="K127" s="23">
        <v>0</v>
      </c>
      <c r="L127" s="23">
        <f t="shared" si="15"/>
        <v>0</v>
      </c>
      <c r="AH127" s="62">
        <v>15</v>
      </c>
      <c r="AI127" s="74" t="s">
        <v>16</v>
      </c>
      <c r="AJ127" s="70"/>
      <c r="AK127" s="70"/>
      <c r="AL127" s="70"/>
      <c r="AM127" s="70">
        <v>1</v>
      </c>
      <c r="AN127" s="70"/>
      <c r="AO127" s="70">
        <v>2</v>
      </c>
      <c r="AP127" s="70"/>
      <c r="AQ127" s="70"/>
      <c r="AR127" s="70">
        <v>1</v>
      </c>
      <c r="AS127" s="70">
        <f t="shared" si="14"/>
        <v>4</v>
      </c>
    </row>
    <row r="128" spans="1:45" x14ac:dyDescent="0.25">
      <c r="A128" s="62">
        <v>16</v>
      </c>
      <c r="B128" s="2" t="s">
        <v>15</v>
      </c>
      <c r="C128" s="23">
        <v>0</v>
      </c>
      <c r="D128" s="23">
        <v>0</v>
      </c>
      <c r="E128" s="23">
        <v>0</v>
      </c>
      <c r="F128" s="23">
        <v>1</v>
      </c>
      <c r="G128" s="23">
        <v>1</v>
      </c>
      <c r="H128" s="23">
        <v>2</v>
      </c>
      <c r="I128" s="23">
        <v>0</v>
      </c>
      <c r="J128" s="23">
        <v>1</v>
      </c>
      <c r="K128" s="23"/>
      <c r="L128" s="23">
        <f t="shared" si="15"/>
        <v>5</v>
      </c>
      <c r="M128" s="23"/>
      <c r="AH128" s="62"/>
      <c r="AI128" s="27" t="s">
        <v>17</v>
      </c>
      <c r="AJ128" s="81"/>
      <c r="AK128" s="81"/>
      <c r="AL128" s="81"/>
      <c r="AM128" s="81"/>
      <c r="AN128" s="81"/>
      <c r="AO128" s="81"/>
      <c r="AP128" s="81"/>
      <c r="AQ128" s="81"/>
      <c r="AR128" s="81"/>
      <c r="AS128" s="81">
        <f t="shared" si="14"/>
        <v>0</v>
      </c>
    </row>
    <row r="129" spans="1:48" x14ac:dyDescent="0.25">
      <c r="A129" s="62">
        <v>17</v>
      </c>
      <c r="B129" s="2" t="s">
        <v>54</v>
      </c>
      <c r="C129" s="23">
        <v>0</v>
      </c>
      <c r="D129" s="23">
        <v>0</v>
      </c>
      <c r="E129" s="23">
        <v>0</v>
      </c>
      <c r="F129" s="23">
        <v>0</v>
      </c>
      <c r="G129" s="23">
        <v>0</v>
      </c>
      <c r="H129" s="23">
        <v>1</v>
      </c>
      <c r="I129" s="23">
        <v>0</v>
      </c>
      <c r="J129" s="23">
        <v>2</v>
      </c>
      <c r="K129" s="23">
        <v>0</v>
      </c>
      <c r="L129" s="23">
        <f t="shared" si="15"/>
        <v>3</v>
      </c>
      <c r="M129" s="23"/>
      <c r="AH129" s="62"/>
      <c r="AI129" s="78" t="s">
        <v>135</v>
      </c>
      <c r="AJ129" s="70">
        <f>SUM(AJ96:AJ128)</f>
        <v>1</v>
      </c>
      <c r="AK129" s="70">
        <f t="shared" ref="AK129:AS129" si="16">SUM(AK96:AK128)</f>
        <v>5</v>
      </c>
      <c r="AL129" s="70">
        <f t="shared" si="16"/>
        <v>15</v>
      </c>
      <c r="AM129" s="70">
        <f t="shared" si="16"/>
        <v>76</v>
      </c>
      <c r="AN129" s="70">
        <f t="shared" si="16"/>
        <v>348</v>
      </c>
      <c r="AO129" s="70">
        <f t="shared" si="16"/>
        <v>2069</v>
      </c>
      <c r="AP129" s="70">
        <f t="shared" si="16"/>
        <v>1268</v>
      </c>
      <c r="AQ129" s="70">
        <f t="shared" si="16"/>
        <v>1584</v>
      </c>
      <c r="AR129" s="70">
        <f t="shared" si="16"/>
        <v>32</v>
      </c>
      <c r="AS129" s="70">
        <f t="shared" si="16"/>
        <v>5398</v>
      </c>
      <c r="AT129" s="11">
        <f>SUM(AJ129:AR129)</f>
        <v>5398</v>
      </c>
      <c r="AU129" s="11"/>
    </row>
    <row r="130" spans="1:48" x14ac:dyDescent="0.25">
      <c r="A130" s="62"/>
      <c r="B130" s="2" t="s">
        <v>47</v>
      </c>
      <c r="C130" s="23">
        <v>0</v>
      </c>
      <c r="D130" s="23">
        <v>0</v>
      </c>
      <c r="E130" s="23">
        <v>0</v>
      </c>
      <c r="F130" s="23">
        <v>0</v>
      </c>
      <c r="G130" s="23">
        <v>0</v>
      </c>
      <c r="H130" s="23">
        <v>2</v>
      </c>
      <c r="I130" s="23">
        <v>1</v>
      </c>
      <c r="J130" s="23">
        <v>10</v>
      </c>
      <c r="K130" s="23">
        <v>2</v>
      </c>
      <c r="L130" s="23">
        <f t="shared" si="15"/>
        <v>15</v>
      </c>
      <c r="M130" s="23"/>
      <c r="AH130" s="62"/>
    </row>
    <row r="131" spans="1:48" x14ac:dyDescent="0.25">
      <c r="A131" s="62"/>
      <c r="B131" s="2" t="s">
        <v>16</v>
      </c>
      <c r="C131" s="23">
        <v>0</v>
      </c>
      <c r="D131" s="23">
        <v>0</v>
      </c>
      <c r="E131" s="23">
        <v>0</v>
      </c>
      <c r="F131" s="23">
        <v>0</v>
      </c>
      <c r="G131" s="23">
        <v>0</v>
      </c>
      <c r="H131" s="23">
        <v>0</v>
      </c>
      <c r="I131" s="23">
        <v>0</v>
      </c>
      <c r="J131" s="23">
        <v>0</v>
      </c>
      <c r="K131" s="23">
        <v>0</v>
      </c>
      <c r="L131" s="23">
        <f t="shared" si="15"/>
        <v>0</v>
      </c>
      <c r="AH131" s="62"/>
    </row>
    <row r="132" spans="1:48" x14ac:dyDescent="0.25">
      <c r="A132" s="62"/>
      <c r="B132" s="2" t="s">
        <v>55</v>
      </c>
      <c r="C132" s="23">
        <v>0</v>
      </c>
      <c r="D132" s="23">
        <v>0</v>
      </c>
      <c r="E132" s="23">
        <v>0</v>
      </c>
      <c r="F132" s="23">
        <v>0</v>
      </c>
      <c r="G132" s="23">
        <v>0</v>
      </c>
      <c r="H132" s="23">
        <v>0</v>
      </c>
      <c r="I132" s="23">
        <v>0</v>
      </c>
      <c r="J132" s="23">
        <v>0</v>
      </c>
      <c r="K132" s="23">
        <v>0</v>
      </c>
      <c r="L132" s="23">
        <f t="shared" si="15"/>
        <v>0</v>
      </c>
      <c r="AH132" s="62"/>
      <c r="AI132" s="1" t="s">
        <v>167</v>
      </c>
    </row>
    <row r="133" spans="1:48" x14ac:dyDescent="0.25">
      <c r="A133" s="62">
        <v>18</v>
      </c>
      <c r="B133" s="65" t="s">
        <v>17</v>
      </c>
      <c r="C133" s="23">
        <v>0</v>
      </c>
      <c r="D133" s="23">
        <v>0</v>
      </c>
      <c r="E133" s="23">
        <v>0</v>
      </c>
      <c r="F133" s="23">
        <v>0</v>
      </c>
      <c r="G133" s="23">
        <v>400</v>
      </c>
      <c r="H133" s="23">
        <v>0</v>
      </c>
      <c r="I133" s="23">
        <v>0</v>
      </c>
      <c r="J133" s="23">
        <v>0</v>
      </c>
      <c r="K133" s="23">
        <v>0</v>
      </c>
      <c r="L133" s="23">
        <f t="shared" si="15"/>
        <v>400</v>
      </c>
      <c r="AH133" s="62"/>
      <c r="AI133" s="1" t="s">
        <v>139</v>
      </c>
    </row>
    <row r="134" spans="1:48" x14ac:dyDescent="0.25">
      <c r="A134" s="62"/>
      <c r="B134" s="8" t="s">
        <v>24</v>
      </c>
      <c r="C134" s="124">
        <f>SUM(C99:C133)</f>
        <v>1</v>
      </c>
      <c r="D134" s="122">
        <f t="shared" ref="D134:L134" si="17">SUM(D99:D133)</f>
        <v>20</v>
      </c>
      <c r="E134" s="122">
        <f t="shared" si="17"/>
        <v>8</v>
      </c>
      <c r="F134" s="122">
        <f t="shared" si="17"/>
        <v>33</v>
      </c>
      <c r="G134" s="122">
        <f t="shared" si="17"/>
        <v>453</v>
      </c>
      <c r="H134" s="122">
        <f t="shared" si="17"/>
        <v>200</v>
      </c>
      <c r="I134" s="122">
        <f t="shared" si="17"/>
        <v>65</v>
      </c>
      <c r="J134" s="122">
        <f t="shared" si="17"/>
        <v>28</v>
      </c>
      <c r="K134" s="122">
        <f t="shared" si="17"/>
        <v>10</v>
      </c>
      <c r="L134" s="122">
        <f t="shared" si="17"/>
        <v>818</v>
      </c>
      <c r="M134" s="11"/>
      <c r="AH134" s="62"/>
    </row>
    <row r="135" spans="1:48" x14ac:dyDescent="0.25">
      <c r="A135" s="62"/>
      <c r="AH135" s="62"/>
      <c r="AJ135" s="1" t="s">
        <v>20</v>
      </c>
      <c r="AM135" s="1" t="s">
        <v>21</v>
      </c>
      <c r="AV135" t="s">
        <v>176</v>
      </c>
    </row>
    <row r="136" spans="1:48" x14ac:dyDescent="0.25">
      <c r="A136" s="62"/>
      <c r="AH136" s="62"/>
      <c r="AI136" s="19" t="s">
        <v>19</v>
      </c>
      <c r="AJ136" s="127">
        <v>17</v>
      </c>
      <c r="AK136" s="127">
        <v>21</v>
      </c>
      <c r="AL136" s="127">
        <v>26</v>
      </c>
      <c r="AM136" s="127">
        <v>1</v>
      </c>
      <c r="AN136" s="127">
        <v>6</v>
      </c>
      <c r="AO136" s="127">
        <v>11</v>
      </c>
      <c r="AP136" s="127">
        <v>16</v>
      </c>
      <c r="AQ136" s="127">
        <v>21</v>
      </c>
      <c r="AR136" s="127">
        <v>26</v>
      </c>
      <c r="AS136" s="7" t="s">
        <v>135</v>
      </c>
      <c r="AV136" s="10">
        <v>42510</v>
      </c>
    </row>
    <row r="137" spans="1:48" x14ac:dyDescent="0.25">
      <c r="A137" s="62"/>
      <c r="B137" s="1" t="s">
        <v>167</v>
      </c>
      <c r="AH137" s="62">
        <v>1</v>
      </c>
      <c r="AI137" s="130" t="s">
        <v>1</v>
      </c>
      <c r="AM137">
        <v>1</v>
      </c>
      <c r="AP137">
        <v>4</v>
      </c>
      <c r="AS137" s="70">
        <f t="shared" ref="AS137:AS170" si="18">SUM(AJ137:AR137)</f>
        <v>5</v>
      </c>
      <c r="AV137">
        <v>1</v>
      </c>
    </row>
    <row r="138" spans="1:48" x14ac:dyDescent="0.25">
      <c r="A138" s="62"/>
      <c r="B138" s="1" t="s">
        <v>132</v>
      </c>
      <c r="AH138" s="62"/>
      <c r="AI138" s="74" t="s">
        <v>136</v>
      </c>
      <c r="AS138" s="70">
        <f t="shared" si="18"/>
        <v>0</v>
      </c>
    </row>
    <row r="139" spans="1:48" x14ac:dyDescent="0.25">
      <c r="A139" s="62"/>
      <c r="AH139" s="62"/>
      <c r="AI139" s="74" t="s">
        <v>90</v>
      </c>
      <c r="AS139" s="70">
        <f t="shared" si="18"/>
        <v>0</v>
      </c>
    </row>
    <row r="140" spans="1:48" x14ac:dyDescent="0.25">
      <c r="A140" s="62"/>
      <c r="C140" s="1" t="s">
        <v>20</v>
      </c>
      <c r="F140" s="1" t="s">
        <v>21</v>
      </c>
      <c r="AH140" s="62">
        <v>2</v>
      </c>
      <c r="AI140" s="74" t="s">
        <v>41</v>
      </c>
      <c r="AN140">
        <v>6</v>
      </c>
      <c r="AO140">
        <v>2</v>
      </c>
      <c r="AS140" s="70">
        <f t="shared" si="18"/>
        <v>8</v>
      </c>
    </row>
    <row r="141" spans="1:48" x14ac:dyDescent="0.25">
      <c r="A141" s="162" t="s">
        <v>216</v>
      </c>
      <c r="B141" s="19" t="s">
        <v>19</v>
      </c>
      <c r="C141" s="4">
        <v>16</v>
      </c>
      <c r="D141" s="4">
        <v>21</v>
      </c>
      <c r="E141" s="4">
        <v>26</v>
      </c>
      <c r="F141" s="4">
        <v>1</v>
      </c>
      <c r="G141" s="4">
        <v>6</v>
      </c>
      <c r="H141" s="4">
        <v>11</v>
      </c>
      <c r="I141" s="4">
        <v>16</v>
      </c>
      <c r="J141" s="4">
        <v>21</v>
      </c>
      <c r="K141" s="4">
        <v>26</v>
      </c>
      <c r="L141" s="6" t="s">
        <v>24</v>
      </c>
      <c r="AH141" s="62">
        <v>2</v>
      </c>
      <c r="AI141" s="74" t="s">
        <v>2</v>
      </c>
      <c r="AL141">
        <v>18</v>
      </c>
      <c r="AM141">
        <v>9</v>
      </c>
      <c r="AN141">
        <v>30</v>
      </c>
      <c r="AO141">
        <v>9</v>
      </c>
      <c r="AP141">
        <v>4</v>
      </c>
      <c r="AS141" s="70">
        <f t="shared" si="18"/>
        <v>70</v>
      </c>
      <c r="AV141">
        <v>3</v>
      </c>
    </row>
    <row r="142" spans="1:48" x14ac:dyDescent="0.25">
      <c r="A142" s="62">
        <v>1</v>
      </c>
      <c r="B142" s="2" t="s">
        <v>1</v>
      </c>
      <c r="C142" s="23">
        <v>0</v>
      </c>
      <c r="D142" s="23">
        <v>0</v>
      </c>
      <c r="E142" s="23">
        <v>0</v>
      </c>
      <c r="F142" s="23">
        <v>1</v>
      </c>
      <c r="G142" s="23">
        <v>1</v>
      </c>
      <c r="H142" s="23">
        <v>3</v>
      </c>
      <c r="I142" s="23">
        <v>1</v>
      </c>
      <c r="J142" s="23">
        <v>4</v>
      </c>
      <c r="K142" s="23">
        <v>0</v>
      </c>
      <c r="L142" s="23">
        <f t="shared" ref="L142:L176" si="19">SUM(C142:K142)</f>
        <v>10</v>
      </c>
      <c r="M142" s="23"/>
      <c r="AH142" s="62"/>
      <c r="AI142" s="74" t="s">
        <v>43</v>
      </c>
      <c r="AS142" s="70">
        <f t="shared" si="18"/>
        <v>0</v>
      </c>
    </row>
    <row r="143" spans="1:48" x14ac:dyDescent="0.25">
      <c r="A143" s="62"/>
      <c r="B143" s="2" t="s">
        <v>49</v>
      </c>
      <c r="C143" s="23">
        <v>0</v>
      </c>
      <c r="D143" s="23">
        <v>0</v>
      </c>
      <c r="E143" s="23">
        <v>0</v>
      </c>
      <c r="F143" s="23">
        <v>0</v>
      </c>
      <c r="G143" s="23">
        <v>0</v>
      </c>
      <c r="H143" s="23">
        <v>0</v>
      </c>
      <c r="I143" s="23">
        <v>0</v>
      </c>
      <c r="J143" s="23">
        <v>0</v>
      </c>
      <c r="K143" s="23">
        <v>0</v>
      </c>
      <c r="L143" s="23">
        <f t="shared" si="19"/>
        <v>0</v>
      </c>
      <c r="AH143" s="62">
        <v>4</v>
      </c>
      <c r="AI143" s="74" t="s">
        <v>3</v>
      </c>
      <c r="AJ143">
        <v>3</v>
      </c>
      <c r="AK143">
        <v>3</v>
      </c>
      <c r="AL143">
        <v>4</v>
      </c>
      <c r="AM143">
        <v>2</v>
      </c>
      <c r="AN143">
        <v>2</v>
      </c>
      <c r="AO143">
        <v>1</v>
      </c>
      <c r="AP143">
        <v>2</v>
      </c>
      <c r="AQ143">
        <v>1</v>
      </c>
      <c r="AS143" s="70">
        <f t="shared" si="18"/>
        <v>18</v>
      </c>
      <c r="AV143">
        <v>4</v>
      </c>
    </row>
    <row r="144" spans="1:48" x14ac:dyDescent="0.25">
      <c r="A144" s="62"/>
      <c r="B144" s="2" t="s">
        <v>45</v>
      </c>
      <c r="C144" s="23">
        <v>0</v>
      </c>
      <c r="D144" s="23">
        <v>0</v>
      </c>
      <c r="E144" s="23">
        <v>0</v>
      </c>
      <c r="F144" s="23">
        <v>0</v>
      </c>
      <c r="G144" s="23">
        <v>0</v>
      </c>
      <c r="H144" s="23">
        <v>0</v>
      </c>
      <c r="I144" s="23">
        <v>0</v>
      </c>
      <c r="J144" s="23">
        <v>0</v>
      </c>
      <c r="K144" s="23">
        <v>0</v>
      </c>
      <c r="L144" s="23">
        <f t="shared" si="19"/>
        <v>0</v>
      </c>
      <c r="AH144" s="62">
        <v>5</v>
      </c>
      <c r="AI144" s="74" t="s">
        <v>4</v>
      </c>
      <c r="AL144">
        <v>3</v>
      </c>
      <c r="AO144">
        <v>2</v>
      </c>
      <c r="AP144">
        <v>3</v>
      </c>
      <c r="AQ144">
        <v>2</v>
      </c>
      <c r="AR144">
        <v>3</v>
      </c>
      <c r="AS144" s="70">
        <f t="shared" si="18"/>
        <v>13</v>
      </c>
      <c r="AV144">
        <v>8</v>
      </c>
    </row>
    <row r="145" spans="1:48" x14ac:dyDescent="0.25">
      <c r="A145" s="62">
        <v>2</v>
      </c>
      <c r="B145" s="2" t="s">
        <v>41</v>
      </c>
      <c r="C145" s="23">
        <v>0</v>
      </c>
      <c r="D145" s="23">
        <v>0</v>
      </c>
      <c r="E145" s="23">
        <v>0</v>
      </c>
      <c r="F145" s="23">
        <v>0</v>
      </c>
      <c r="G145" s="23">
        <v>6</v>
      </c>
      <c r="H145" s="23">
        <v>1</v>
      </c>
      <c r="I145" s="23">
        <v>0</v>
      </c>
      <c r="J145" s="23">
        <v>0</v>
      </c>
      <c r="K145" s="23">
        <v>0</v>
      </c>
      <c r="L145" s="23">
        <f t="shared" si="19"/>
        <v>7</v>
      </c>
      <c r="M145" s="23"/>
      <c r="AH145" s="62"/>
      <c r="AI145" s="74" t="s">
        <v>48</v>
      </c>
      <c r="AS145" s="70">
        <f t="shared" si="18"/>
        <v>0</v>
      </c>
    </row>
    <row r="146" spans="1:48" x14ac:dyDescent="0.25">
      <c r="A146" s="62">
        <v>3</v>
      </c>
      <c r="B146" s="2" t="s">
        <v>2</v>
      </c>
      <c r="C146" s="23">
        <v>0</v>
      </c>
      <c r="D146" s="23">
        <v>1</v>
      </c>
      <c r="E146" s="23">
        <v>9</v>
      </c>
      <c r="F146" s="23">
        <v>0</v>
      </c>
      <c r="G146" s="23">
        <v>6</v>
      </c>
      <c r="H146" s="23">
        <v>0</v>
      </c>
      <c r="I146" s="23">
        <v>0</v>
      </c>
      <c r="J146" s="23">
        <v>0</v>
      </c>
      <c r="K146" s="23">
        <v>0</v>
      </c>
      <c r="L146" s="23">
        <f t="shared" si="19"/>
        <v>16</v>
      </c>
      <c r="M146" s="23"/>
      <c r="AH146" s="62"/>
      <c r="AI146" s="74" t="s">
        <v>6</v>
      </c>
      <c r="AS146" s="70">
        <f t="shared" si="18"/>
        <v>0</v>
      </c>
    </row>
    <row r="147" spans="1:48" x14ac:dyDescent="0.25">
      <c r="A147" s="62"/>
      <c r="B147" s="2" t="s">
        <v>43</v>
      </c>
      <c r="C147" s="23">
        <v>0</v>
      </c>
      <c r="D147" s="23">
        <v>0</v>
      </c>
      <c r="E147" s="23">
        <v>0</v>
      </c>
      <c r="F147" s="23">
        <v>0</v>
      </c>
      <c r="G147" s="23">
        <v>0</v>
      </c>
      <c r="H147" s="23">
        <v>0</v>
      </c>
      <c r="I147" s="23">
        <v>0</v>
      </c>
      <c r="J147" s="23">
        <v>0</v>
      </c>
      <c r="K147" s="23">
        <v>0</v>
      </c>
      <c r="L147" s="23">
        <f t="shared" si="19"/>
        <v>0</v>
      </c>
      <c r="AH147" s="62">
        <v>6</v>
      </c>
      <c r="AI147" s="74" t="s">
        <v>7</v>
      </c>
      <c r="AN147">
        <v>2</v>
      </c>
      <c r="AO147">
        <v>1</v>
      </c>
      <c r="AP147">
        <v>1</v>
      </c>
      <c r="AR147">
        <v>2</v>
      </c>
      <c r="AS147" s="70">
        <f t="shared" si="18"/>
        <v>6</v>
      </c>
      <c r="AV147">
        <v>1</v>
      </c>
    </row>
    <row r="148" spans="1:48" x14ac:dyDescent="0.25">
      <c r="A148" s="62">
        <v>4</v>
      </c>
      <c r="B148" s="2" t="s">
        <v>3</v>
      </c>
      <c r="C148" s="23">
        <v>2</v>
      </c>
      <c r="D148" s="23">
        <v>5</v>
      </c>
      <c r="E148" s="23">
        <v>13</v>
      </c>
      <c r="F148" s="23">
        <v>6</v>
      </c>
      <c r="G148" s="23">
        <v>4</v>
      </c>
      <c r="H148" s="23">
        <v>6</v>
      </c>
      <c r="I148" s="23">
        <v>7</v>
      </c>
      <c r="J148" s="23">
        <v>2</v>
      </c>
      <c r="K148" s="23">
        <v>5</v>
      </c>
      <c r="L148" s="23">
        <f t="shared" si="19"/>
        <v>50</v>
      </c>
      <c r="M148" s="23"/>
      <c r="AH148" s="62"/>
      <c r="AI148" s="74" t="s">
        <v>50</v>
      </c>
      <c r="AS148" s="70">
        <f t="shared" si="18"/>
        <v>0</v>
      </c>
    </row>
    <row r="149" spans="1:48" x14ac:dyDescent="0.25">
      <c r="A149" s="62">
        <v>5</v>
      </c>
      <c r="B149" s="2" t="s">
        <v>4</v>
      </c>
      <c r="C149" s="23">
        <v>0</v>
      </c>
      <c r="D149" s="23">
        <v>0</v>
      </c>
      <c r="E149" s="23">
        <v>1</v>
      </c>
      <c r="F149" s="23">
        <v>0</v>
      </c>
      <c r="G149" s="23">
        <v>0</v>
      </c>
      <c r="H149" s="23">
        <v>0</v>
      </c>
      <c r="I149" s="23">
        <v>0</v>
      </c>
      <c r="J149" s="23">
        <v>0</v>
      </c>
      <c r="K149" s="23">
        <v>0</v>
      </c>
      <c r="L149" s="23">
        <f t="shared" si="19"/>
        <v>1</v>
      </c>
      <c r="M149" s="23"/>
      <c r="AH149" s="62">
        <v>7</v>
      </c>
      <c r="AI149" s="74" t="s">
        <v>51</v>
      </c>
      <c r="AM149">
        <v>2</v>
      </c>
      <c r="AN149">
        <v>4</v>
      </c>
      <c r="AO149">
        <v>6</v>
      </c>
      <c r="AP149">
        <v>3</v>
      </c>
      <c r="AQ149">
        <v>2</v>
      </c>
      <c r="AR149">
        <v>4</v>
      </c>
      <c r="AS149" s="70">
        <f t="shared" si="18"/>
        <v>21</v>
      </c>
      <c r="AV149">
        <v>3</v>
      </c>
    </row>
    <row r="150" spans="1:48" x14ac:dyDescent="0.25">
      <c r="A150" s="62"/>
      <c r="B150" s="2" t="s">
        <v>48</v>
      </c>
      <c r="C150" s="23">
        <v>0</v>
      </c>
      <c r="D150" s="23">
        <v>0</v>
      </c>
      <c r="E150" s="23">
        <v>0</v>
      </c>
      <c r="F150" s="23">
        <v>0</v>
      </c>
      <c r="G150" s="23">
        <v>0</v>
      </c>
      <c r="H150" s="23">
        <v>1</v>
      </c>
      <c r="I150" s="23">
        <v>0</v>
      </c>
      <c r="J150" s="23">
        <v>0</v>
      </c>
      <c r="K150" s="23">
        <v>0</v>
      </c>
      <c r="L150" s="23">
        <f t="shared" si="19"/>
        <v>1</v>
      </c>
      <c r="M150" s="23"/>
      <c r="AH150" s="62">
        <v>8</v>
      </c>
      <c r="AI150" s="74" t="s">
        <v>42</v>
      </c>
      <c r="AO150">
        <v>1</v>
      </c>
      <c r="AS150" s="70">
        <f t="shared" si="18"/>
        <v>1</v>
      </c>
      <c r="AV150">
        <v>1</v>
      </c>
    </row>
    <row r="151" spans="1:48" x14ac:dyDescent="0.25">
      <c r="A151" s="62">
        <v>6</v>
      </c>
      <c r="B151" s="2" t="s">
        <v>6</v>
      </c>
      <c r="C151" s="23">
        <v>0</v>
      </c>
      <c r="D151" s="23">
        <v>0</v>
      </c>
      <c r="E151" s="23">
        <v>0</v>
      </c>
      <c r="F151" s="23">
        <v>0</v>
      </c>
      <c r="G151" s="23">
        <v>0</v>
      </c>
      <c r="H151" s="23">
        <v>0</v>
      </c>
      <c r="I151" s="23">
        <v>0</v>
      </c>
      <c r="J151" s="23">
        <v>0</v>
      </c>
      <c r="K151" s="23">
        <v>5</v>
      </c>
      <c r="L151" s="23">
        <f t="shared" si="19"/>
        <v>5</v>
      </c>
      <c r="M151" s="23"/>
      <c r="AH151" s="62"/>
      <c r="AI151" s="74" t="s">
        <v>8</v>
      </c>
      <c r="AS151" s="70">
        <f t="shared" si="18"/>
        <v>0</v>
      </c>
    </row>
    <row r="152" spans="1:48" x14ac:dyDescent="0.25">
      <c r="A152" s="62">
        <v>7</v>
      </c>
      <c r="B152" s="2" t="s">
        <v>7</v>
      </c>
      <c r="C152" s="23">
        <v>0</v>
      </c>
      <c r="D152" s="23">
        <v>0</v>
      </c>
      <c r="E152" s="23">
        <v>0</v>
      </c>
      <c r="F152" s="23">
        <v>2</v>
      </c>
      <c r="G152" s="23">
        <v>0</v>
      </c>
      <c r="H152" s="23">
        <v>0</v>
      </c>
      <c r="I152" s="23">
        <v>0</v>
      </c>
      <c r="J152" s="23">
        <v>3</v>
      </c>
      <c r="K152" s="23">
        <v>3</v>
      </c>
      <c r="L152" s="23">
        <f t="shared" si="19"/>
        <v>8</v>
      </c>
      <c r="M152" s="23"/>
      <c r="AH152" s="62"/>
      <c r="AI152" s="74" t="s">
        <v>9</v>
      </c>
      <c r="AS152" s="70">
        <f t="shared" si="18"/>
        <v>0</v>
      </c>
    </row>
    <row r="153" spans="1:48" x14ac:dyDescent="0.25">
      <c r="A153" s="62"/>
      <c r="B153" s="83" t="s">
        <v>81</v>
      </c>
      <c r="C153" s="23">
        <v>0</v>
      </c>
      <c r="D153" s="23">
        <v>0</v>
      </c>
      <c r="E153" s="23">
        <v>0</v>
      </c>
      <c r="F153" s="23">
        <v>0</v>
      </c>
      <c r="G153" s="23">
        <v>0</v>
      </c>
      <c r="H153" s="23">
        <v>0</v>
      </c>
      <c r="I153" s="23">
        <v>0</v>
      </c>
      <c r="J153" s="23">
        <v>0</v>
      </c>
      <c r="K153" s="23">
        <v>0</v>
      </c>
      <c r="L153" s="23">
        <f>SUM(C153:K153)</f>
        <v>0</v>
      </c>
      <c r="AH153" s="62">
        <v>9</v>
      </c>
      <c r="AI153" s="74" t="s">
        <v>44</v>
      </c>
      <c r="AQ153">
        <v>2</v>
      </c>
      <c r="AS153" s="70">
        <f t="shared" si="18"/>
        <v>2</v>
      </c>
    </row>
    <row r="154" spans="1:48" x14ac:dyDescent="0.25">
      <c r="A154" s="62"/>
      <c r="B154" s="2" t="s">
        <v>50</v>
      </c>
      <c r="C154" s="23">
        <v>0</v>
      </c>
      <c r="D154" s="23">
        <v>0</v>
      </c>
      <c r="E154" s="23">
        <v>0</v>
      </c>
      <c r="F154" s="23">
        <v>0</v>
      </c>
      <c r="G154" s="23">
        <v>0</v>
      </c>
      <c r="H154" s="23">
        <v>0</v>
      </c>
      <c r="I154" s="23">
        <v>0</v>
      </c>
      <c r="J154" s="23">
        <v>0</v>
      </c>
      <c r="K154" s="23">
        <v>0</v>
      </c>
      <c r="L154" s="23">
        <f t="shared" si="19"/>
        <v>0</v>
      </c>
      <c r="M154" s="23"/>
      <c r="AH154" s="62"/>
      <c r="AI154" s="74" t="s">
        <v>10</v>
      </c>
      <c r="AS154" s="70">
        <f t="shared" si="18"/>
        <v>0</v>
      </c>
      <c r="AV154">
        <v>6</v>
      </c>
    </row>
    <row r="155" spans="1:48" x14ac:dyDescent="0.25">
      <c r="A155" s="62">
        <v>8</v>
      </c>
      <c r="B155" s="2" t="s">
        <v>51</v>
      </c>
      <c r="C155" s="23">
        <v>0</v>
      </c>
      <c r="D155" s="23">
        <v>0</v>
      </c>
      <c r="E155" s="23">
        <v>0</v>
      </c>
      <c r="F155" s="23">
        <v>0</v>
      </c>
      <c r="G155" s="23">
        <v>0</v>
      </c>
      <c r="H155" s="23">
        <v>2</v>
      </c>
      <c r="I155" s="23">
        <v>0</v>
      </c>
      <c r="J155" s="23">
        <v>0</v>
      </c>
      <c r="K155" s="23">
        <v>0</v>
      </c>
      <c r="L155" s="23">
        <f t="shared" si="19"/>
        <v>2</v>
      </c>
      <c r="AH155" s="62">
        <v>10</v>
      </c>
      <c r="AI155" s="74" t="s">
        <v>11</v>
      </c>
      <c r="AL155">
        <v>60</v>
      </c>
      <c r="AM155">
        <v>90</v>
      </c>
      <c r="AN155">
        <v>2100</v>
      </c>
      <c r="AO155">
        <v>35</v>
      </c>
      <c r="AP155">
        <v>300</v>
      </c>
      <c r="AQ155">
        <v>50</v>
      </c>
      <c r="AR155">
        <v>17</v>
      </c>
      <c r="AS155" s="70">
        <f t="shared" si="18"/>
        <v>2652</v>
      </c>
      <c r="AV155">
        <v>190</v>
      </c>
    </row>
    <row r="156" spans="1:48" x14ac:dyDescent="0.25">
      <c r="A156" s="62"/>
      <c r="B156" s="2" t="s">
        <v>42</v>
      </c>
      <c r="C156" s="23">
        <v>0</v>
      </c>
      <c r="D156" s="23">
        <v>0</v>
      </c>
      <c r="E156" s="23">
        <v>0</v>
      </c>
      <c r="F156" s="23">
        <v>0</v>
      </c>
      <c r="G156" s="23">
        <v>0</v>
      </c>
      <c r="H156" s="23">
        <v>0</v>
      </c>
      <c r="I156" s="23">
        <v>0</v>
      </c>
      <c r="J156" s="23">
        <v>0</v>
      </c>
      <c r="K156" s="23">
        <v>0</v>
      </c>
      <c r="L156" s="23">
        <f t="shared" si="19"/>
        <v>0</v>
      </c>
      <c r="AH156" s="62">
        <v>11</v>
      </c>
      <c r="AI156" s="74" t="s">
        <v>12</v>
      </c>
      <c r="AO156">
        <v>2</v>
      </c>
      <c r="AS156" s="70">
        <f t="shared" si="18"/>
        <v>2</v>
      </c>
    </row>
    <row r="157" spans="1:48" x14ac:dyDescent="0.25">
      <c r="A157" s="62"/>
      <c r="B157" s="2" t="s">
        <v>8</v>
      </c>
      <c r="C157" s="23">
        <v>0</v>
      </c>
      <c r="D157" s="23">
        <v>0</v>
      </c>
      <c r="E157" s="23">
        <v>0</v>
      </c>
      <c r="F157" s="23">
        <v>0</v>
      </c>
      <c r="G157" s="23">
        <v>0</v>
      </c>
      <c r="H157" s="23">
        <v>0</v>
      </c>
      <c r="I157" s="23">
        <v>0</v>
      </c>
      <c r="J157" s="23">
        <v>0</v>
      </c>
      <c r="K157" s="23">
        <v>0</v>
      </c>
      <c r="L157" s="23">
        <f t="shared" si="19"/>
        <v>0</v>
      </c>
      <c r="AH157" s="62">
        <v>12</v>
      </c>
      <c r="AI157" s="74" t="s">
        <v>32</v>
      </c>
      <c r="AO157">
        <v>2</v>
      </c>
      <c r="AP157">
        <v>10</v>
      </c>
      <c r="AR157">
        <v>2</v>
      </c>
      <c r="AS157" s="70">
        <f t="shared" si="18"/>
        <v>14</v>
      </c>
      <c r="AV157">
        <v>1</v>
      </c>
    </row>
    <row r="158" spans="1:48" x14ac:dyDescent="0.25">
      <c r="A158" s="62"/>
      <c r="B158" s="2" t="s">
        <v>9</v>
      </c>
      <c r="C158" s="23">
        <v>0</v>
      </c>
      <c r="D158" s="23">
        <v>0</v>
      </c>
      <c r="E158" s="23">
        <v>0</v>
      </c>
      <c r="F158" s="23">
        <v>0</v>
      </c>
      <c r="G158" s="23">
        <v>0</v>
      </c>
      <c r="H158" s="23">
        <v>0</v>
      </c>
      <c r="I158" s="23">
        <v>0</v>
      </c>
      <c r="J158" s="23">
        <v>0</v>
      </c>
      <c r="K158" s="23">
        <v>0</v>
      </c>
      <c r="L158" s="23">
        <f t="shared" si="19"/>
        <v>0</v>
      </c>
      <c r="AH158" s="62"/>
      <c r="AI158" s="74" t="s">
        <v>137</v>
      </c>
      <c r="AS158" s="70">
        <f t="shared" si="18"/>
        <v>0</v>
      </c>
    </row>
    <row r="159" spans="1:48" x14ac:dyDescent="0.25">
      <c r="A159" s="62"/>
      <c r="B159" s="2" t="s">
        <v>44</v>
      </c>
      <c r="C159" s="23">
        <v>0</v>
      </c>
      <c r="D159" s="23">
        <v>0</v>
      </c>
      <c r="E159" s="23">
        <v>0</v>
      </c>
      <c r="F159" s="23">
        <v>0</v>
      </c>
      <c r="G159" s="23">
        <v>0</v>
      </c>
      <c r="H159" s="23">
        <v>0</v>
      </c>
      <c r="I159" s="23">
        <v>0</v>
      </c>
      <c r="J159" s="23">
        <v>0</v>
      </c>
      <c r="K159" s="23">
        <v>0</v>
      </c>
      <c r="L159" s="23">
        <f t="shared" si="19"/>
        <v>0</v>
      </c>
      <c r="AH159" s="62">
        <v>13</v>
      </c>
      <c r="AI159" s="74" t="s">
        <v>46</v>
      </c>
      <c r="AP159">
        <v>2</v>
      </c>
      <c r="AS159" s="70">
        <f t="shared" si="18"/>
        <v>2</v>
      </c>
      <c r="AV159">
        <v>2</v>
      </c>
    </row>
    <row r="160" spans="1:48" x14ac:dyDescent="0.25">
      <c r="A160" s="62">
        <v>9</v>
      </c>
      <c r="B160" s="2" t="s">
        <v>10</v>
      </c>
      <c r="C160" s="23">
        <v>0</v>
      </c>
      <c r="D160" s="23">
        <v>0</v>
      </c>
      <c r="E160" s="23">
        <v>0</v>
      </c>
      <c r="F160" s="23">
        <v>0</v>
      </c>
      <c r="G160" s="23">
        <v>2</v>
      </c>
      <c r="H160" s="23">
        <v>16</v>
      </c>
      <c r="I160" s="23">
        <v>0</v>
      </c>
      <c r="J160" s="23">
        <v>0</v>
      </c>
      <c r="K160" s="23">
        <v>0</v>
      </c>
      <c r="L160" s="23">
        <f t="shared" si="19"/>
        <v>18</v>
      </c>
      <c r="M160" s="23"/>
      <c r="AH160" s="62">
        <v>14</v>
      </c>
      <c r="AI160" s="74" t="s">
        <v>13</v>
      </c>
      <c r="AP160">
        <v>1</v>
      </c>
      <c r="AS160" s="70">
        <f t="shared" si="18"/>
        <v>1</v>
      </c>
    </row>
    <row r="161" spans="1:48" x14ac:dyDescent="0.25">
      <c r="A161" s="62">
        <v>10</v>
      </c>
      <c r="B161" s="2" t="s">
        <v>11</v>
      </c>
      <c r="C161" s="23">
        <v>0</v>
      </c>
      <c r="D161" s="23">
        <v>0</v>
      </c>
      <c r="E161" s="23">
        <v>0</v>
      </c>
      <c r="F161" s="23">
        <v>4</v>
      </c>
      <c r="G161" s="23">
        <v>4</v>
      </c>
      <c r="H161" s="23">
        <v>0</v>
      </c>
      <c r="I161" s="23">
        <v>4</v>
      </c>
      <c r="J161" s="23">
        <v>0</v>
      </c>
      <c r="K161" s="23">
        <v>1</v>
      </c>
      <c r="L161" s="23">
        <f t="shared" si="19"/>
        <v>13</v>
      </c>
      <c r="M161" s="23"/>
      <c r="AH161" s="62">
        <v>15</v>
      </c>
      <c r="AI161" s="74" t="s">
        <v>14</v>
      </c>
      <c r="AL161">
        <v>87</v>
      </c>
      <c r="AM161">
        <v>30</v>
      </c>
      <c r="AN161">
        <v>350</v>
      </c>
      <c r="AO161">
        <v>8</v>
      </c>
      <c r="AP161">
        <v>25</v>
      </c>
      <c r="AQ161">
        <v>10</v>
      </c>
      <c r="AR161">
        <v>13</v>
      </c>
      <c r="AS161" s="70">
        <f t="shared" si="18"/>
        <v>523</v>
      </c>
      <c r="AV161">
        <v>75</v>
      </c>
    </row>
    <row r="162" spans="1:48" x14ac:dyDescent="0.25">
      <c r="A162" s="62">
        <v>11</v>
      </c>
      <c r="B162" s="2" t="s">
        <v>12</v>
      </c>
      <c r="C162" s="23">
        <v>0</v>
      </c>
      <c r="D162" s="23">
        <v>0</v>
      </c>
      <c r="E162" s="23">
        <v>0</v>
      </c>
      <c r="F162" s="23">
        <v>10</v>
      </c>
      <c r="G162" s="23">
        <v>4</v>
      </c>
      <c r="H162" s="23">
        <v>0</v>
      </c>
      <c r="I162" s="23">
        <v>2</v>
      </c>
      <c r="J162" s="23">
        <v>0</v>
      </c>
      <c r="K162" s="23">
        <v>1</v>
      </c>
      <c r="L162" s="23">
        <f t="shared" si="19"/>
        <v>17</v>
      </c>
      <c r="M162" s="23"/>
      <c r="AH162" s="62"/>
      <c r="AI162" s="74" t="s">
        <v>40</v>
      </c>
      <c r="AS162" s="70">
        <f t="shared" si="18"/>
        <v>0</v>
      </c>
    </row>
    <row r="163" spans="1:48" x14ac:dyDescent="0.25">
      <c r="A163" s="62">
        <v>12</v>
      </c>
      <c r="B163" s="2" t="s">
        <v>32</v>
      </c>
      <c r="C163" s="23">
        <v>0</v>
      </c>
      <c r="D163" s="23">
        <v>0</v>
      </c>
      <c r="E163" s="23">
        <v>0</v>
      </c>
      <c r="F163" s="23">
        <v>2</v>
      </c>
      <c r="G163" s="23">
        <v>0</v>
      </c>
      <c r="H163" s="23">
        <v>0</v>
      </c>
      <c r="I163" s="23">
        <v>1</v>
      </c>
      <c r="J163" s="23">
        <v>1</v>
      </c>
      <c r="K163" s="23">
        <v>1</v>
      </c>
      <c r="L163" s="23">
        <f t="shared" si="19"/>
        <v>5</v>
      </c>
      <c r="M163" s="23"/>
      <c r="AH163" s="62">
        <v>16</v>
      </c>
      <c r="AI163" s="74" t="s">
        <v>52</v>
      </c>
      <c r="AP163">
        <v>1</v>
      </c>
      <c r="AS163" s="70">
        <f t="shared" si="18"/>
        <v>1</v>
      </c>
    </row>
    <row r="164" spans="1:48" x14ac:dyDescent="0.25">
      <c r="A164" s="62">
        <v>13</v>
      </c>
      <c r="B164" s="2" t="s">
        <v>18</v>
      </c>
      <c r="C164" s="23">
        <v>0</v>
      </c>
      <c r="D164" s="23">
        <v>0</v>
      </c>
      <c r="E164" s="23">
        <v>0</v>
      </c>
      <c r="F164" s="23">
        <v>0</v>
      </c>
      <c r="G164" s="23">
        <v>6</v>
      </c>
      <c r="H164" s="23">
        <v>15</v>
      </c>
      <c r="I164" s="23">
        <v>0</v>
      </c>
      <c r="J164" s="23">
        <v>20</v>
      </c>
      <c r="K164" s="23">
        <v>0</v>
      </c>
      <c r="L164" s="23">
        <f t="shared" si="19"/>
        <v>41</v>
      </c>
      <c r="M164" s="23"/>
      <c r="AH164" s="62">
        <v>17</v>
      </c>
      <c r="AI164" s="74" t="s">
        <v>53</v>
      </c>
      <c r="AP164">
        <v>5</v>
      </c>
      <c r="AS164" s="70">
        <f t="shared" si="18"/>
        <v>5</v>
      </c>
      <c r="AV164">
        <v>1</v>
      </c>
    </row>
    <row r="165" spans="1:48" x14ac:dyDescent="0.25">
      <c r="A165" s="62"/>
      <c r="B165" s="2" t="s">
        <v>46</v>
      </c>
      <c r="C165" s="23">
        <v>0</v>
      </c>
      <c r="D165" s="23">
        <v>0</v>
      </c>
      <c r="E165" s="23">
        <v>0</v>
      </c>
      <c r="F165" s="23">
        <v>0</v>
      </c>
      <c r="G165" s="23">
        <v>0</v>
      </c>
      <c r="H165" s="23">
        <v>0</v>
      </c>
      <c r="I165" s="23">
        <v>0</v>
      </c>
      <c r="J165" s="23">
        <v>0</v>
      </c>
      <c r="K165" s="23">
        <v>0</v>
      </c>
      <c r="L165" s="23">
        <f t="shared" si="19"/>
        <v>0</v>
      </c>
      <c r="AH165" s="62">
        <v>18</v>
      </c>
      <c r="AI165" s="74" t="s">
        <v>15</v>
      </c>
      <c r="AL165">
        <v>16</v>
      </c>
      <c r="AM165">
        <v>32</v>
      </c>
      <c r="AN165">
        <v>60</v>
      </c>
      <c r="AO165">
        <v>75</v>
      </c>
      <c r="AP165">
        <v>28</v>
      </c>
      <c r="AQ165">
        <v>100</v>
      </c>
      <c r="AR165">
        <v>67</v>
      </c>
      <c r="AS165" s="70">
        <f t="shared" si="18"/>
        <v>378</v>
      </c>
      <c r="AV165">
        <v>20</v>
      </c>
    </row>
    <row r="166" spans="1:48" x14ac:dyDescent="0.25">
      <c r="A166" s="62">
        <v>14</v>
      </c>
      <c r="B166" s="2" t="s">
        <v>13</v>
      </c>
      <c r="C166" s="23">
        <v>0</v>
      </c>
      <c r="D166" s="23">
        <v>0</v>
      </c>
      <c r="E166" s="23">
        <v>0</v>
      </c>
      <c r="F166" s="23">
        <v>0</v>
      </c>
      <c r="G166" s="23">
        <v>1</v>
      </c>
      <c r="H166" s="23">
        <v>0</v>
      </c>
      <c r="I166" s="23">
        <v>0</v>
      </c>
      <c r="J166" s="23">
        <v>0</v>
      </c>
      <c r="K166" s="23">
        <v>0</v>
      </c>
      <c r="L166" s="23">
        <f t="shared" si="19"/>
        <v>1</v>
      </c>
      <c r="M166" s="23"/>
      <c r="AH166" s="62"/>
      <c r="AI166" s="74" t="s">
        <v>54</v>
      </c>
      <c r="AS166" s="70">
        <f t="shared" si="18"/>
        <v>0</v>
      </c>
    </row>
    <row r="167" spans="1:48" x14ac:dyDescent="0.25">
      <c r="A167" s="62">
        <v>15</v>
      </c>
      <c r="B167" s="2" t="s">
        <v>14</v>
      </c>
      <c r="C167" s="23">
        <v>0</v>
      </c>
      <c r="D167" s="23">
        <v>0</v>
      </c>
      <c r="E167" s="23">
        <v>1</v>
      </c>
      <c r="F167" s="23">
        <v>0</v>
      </c>
      <c r="G167" s="23">
        <v>6</v>
      </c>
      <c r="H167" s="23">
        <v>0</v>
      </c>
      <c r="I167" s="23">
        <v>1</v>
      </c>
      <c r="J167" s="23">
        <v>1</v>
      </c>
      <c r="K167" s="23">
        <v>0</v>
      </c>
      <c r="L167" s="23">
        <f t="shared" si="19"/>
        <v>9</v>
      </c>
      <c r="M167" s="23"/>
      <c r="AH167" s="62"/>
      <c r="AI167" s="74" t="s">
        <v>47</v>
      </c>
      <c r="AS167" s="70">
        <f t="shared" si="18"/>
        <v>0</v>
      </c>
    </row>
    <row r="168" spans="1:48" x14ac:dyDescent="0.25">
      <c r="A168" s="62"/>
      <c r="B168" s="2" t="s">
        <v>40</v>
      </c>
      <c r="C168" s="23">
        <v>0</v>
      </c>
      <c r="D168" s="23">
        <v>0</v>
      </c>
      <c r="E168" s="23">
        <v>0</v>
      </c>
      <c r="F168" s="23">
        <v>0</v>
      </c>
      <c r="G168" s="23">
        <v>0</v>
      </c>
      <c r="H168" s="23">
        <v>0</v>
      </c>
      <c r="I168" s="23">
        <v>0</v>
      </c>
      <c r="J168" s="23">
        <v>0</v>
      </c>
      <c r="K168" s="23">
        <v>0</v>
      </c>
      <c r="L168" s="23">
        <f t="shared" si="19"/>
        <v>0</v>
      </c>
      <c r="AH168" s="62">
        <v>19</v>
      </c>
      <c r="AI168" s="74" t="s">
        <v>16</v>
      </c>
      <c r="AM168">
        <v>2</v>
      </c>
      <c r="AN168">
        <v>1</v>
      </c>
      <c r="AP168">
        <v>1</v>
      </c>
      <c r="AR168">
        <v>1</v>
      </c>
      <c r="AS168" s="70">
        <f t="shared" si="18"/>
        <v>5</v>
      </c>
    </row>
    <row r="169" spans="1:48" x14ac:dyDescent="0.25">
      <c r="A169" s="62"/>
      <c r="B169" s="2" t="s">
        <v>52</v>
      </c>
      <c r="C169" s="23">
        <v>0</v>
      </c>
      <c r="D169" s="23">
        <v>0</v>
      </c>
      <c r="E169" s="23">
        <v>0</v>
      </c>
      <c r="F169" s="23">
        <v>0</v>
      </c>
      <c r="G169" s="23">
        <v>0</v>
      </c>
      <c r="H169" s="23">
        <v>0</v>
      </c>
      <c r="I169" s="23">
        <v>0</v>
      </c>
      <c r="J169" s="23">
        <v>0</v>
      </c>
      <c r="K169" s="23">
        <v>0</v>
      </c>
      <c r="L169" s="23">
        <f t="shared" si="19"/>
        <v>0</v>
      </c>
      <c r="AH169" s="62"/>
      <c r="AI169" s="74" t="s">
        <v>17</v>
      </c>
      <c r="AS169" s="70">
        <f t="shared" si="18"/>
        <v>0</v>
      </c>
    </row>
    <row r="170" spans="1:48" x14ac:dyDescent="0.25">
      <c r="A170" s="62"/>
      <c r="B170" s="2" t="s">
        <v>53</v>
      </c>
      <c r="C170" s="23">
        <v>0</v>
      </c>
      <c r="D170" s="23">
        <v>0</v>
      </c>
      <c r="E170" s="23">
        <v>0</v>
      </c>
      <c r="F170" s="23">
        <v>0</v>
      </c>
      <c r="G170" s="23">
        <v>0</v>
      </c>
      <c r="H170" s="23">
        <v>0</v>
      </c>
      <c r="I170" s="23">
        <v>0</v>
      </c>
      <c r="J170" s="23">
        <v>0</v>
      </c>
      <c r="K170" s="23">
        <v>0</v>
      </c>
      <c r="L170" s="23">
        <f t="shared" si="19"/>
        <v>0</v>
      </c>
      <c r="AH170" s="62"/>
      <c r="AI170" s="135" t="s">
        <v>135</v>
      </c>
      <c r="AJ170" s="138">
        <f>SUM(AJ137:AJ169)</f>
        <v>3</v>
      </c>
      <c r="AK170" s="132">
        <f t="shared" ref="AK170:AV170" si="20">SUM(AK137:AK169)</f>
        <v>3</v>
      </c>
      <c r="AL170" s="132">
        <f t="shared" si="20"/>
        <v>188</v>
      </c>
      <c r="AM170" s="132">
        <f t="shared" si="20"/>
        <v>168</v>
      </c>
      <c r="AN170" s="132">
        <f t="shared" si="20"/>
        <v>2555</v>
      </c>
      <c r="AO170" s="132">
        <f t="shared" si="20"/>
        <v>144</v>
      </c>
      <c r="AP170" s="132">
        <f t="shared" si="20"/>
        <v>390</v>
      </c>
      <c r="AQ170" s="132">
        <f t="shared" ref="AQ170" si="21">SUM(AQ137:AQ169)</f>
        <v>167</v>
      </c>
      <c r="AR170" s="132">
        <f t="shared" ref="AR170" si="22">SUM(AR137:AR169)</f>
        <v>109</v>
      </c>
      <c r="AS170" s="129">
        <f t="shared" si="18"/>
        <v>3727</v>
      </c>
      <c r="AT170" s="11">
        <f>SUM(AS137:AS169)</f>
        <v>3727</v>
      </c>
      <c r="AU170" s="11"/>
      <c r="AV170" s="132">
        <f t="shared" si="20"/>
        <v>316</v>
      </c>
    </row>
    <row r="171" spans="1:48" x14ac:dyDescent="0.25">
      <c r="A171" s="62">
        <v>16</v>
      </c>
      <c r="B171" s="2" t="s">
        <v>15</v>
      </c>
      <c r="C171" s="23">
        <v>0</v>
      </c>
      <c r="D171" s="23">
        <v>0</v>
      </c>
      <c r="E171" s="23">
        <v>0</v>
      </c>
      <c r="F171" s="23">
        <v>0</v>
      </c>
      <c r="G171" s="23">
        <v>2</v>
      </c>
      <c r="H171" s="23">
        <v>0</v>
      </c>
      <c r="I171" s="23">
        <v>0</v>
      </c>
      <c r="J171" s="23">
        <v>0</v>
      </c>
      <c r="K171" s="23">
        <v>2</v>
      </c>
      <c r="L171" s="23">
        <f t="shared" si="19"/>
        <v>4</v>
      </c>
      <c r="M171" s="23"/>
      <c r="AH171" s="62"/>
    </row>
    <row r="172" spans="1:48" x14ac:dyDescent="0.25">
      <c r="A172" s="62"/>
      <c r="B172" s="2" t="s">
        <v>54</v>
      </c>
      <c r="C172" s="23">
        <v>0</v>
      </c>
      <c r="D172" s="23">
        <v>0</v>
      </c>
      <c r="E172" s="23">
        <v>0</v>
      </c>
      <c r="F172" s="23">
        <v>0</v>
      </c>
      <c r="G172" s="23">
        <v>0</v>
      </c>
      <c r="H172" s="23">
        <v>0</v>
      </c>
      <c r="I172" s="23">
        <v>0</v>
      </c>
      <c r="J172" s="23">
        <v>0</v>
      </c>
      <c r="K172" s="23">
        <v>0</v>
      </c>
      <c r="L172" s="23">
        <f t="shared" si="19"/>
        <v>0</v>
      </c>
      <c r="AH172" s="62"/>
    </row>
    <row r="173" spans="1:48" x14ac:dyDescent="0.25">
      <c r="A173" s="62"/>
      <c r="B173" s="2" t="s">
        <v>47</v>
      </c>
      <c r="C173" s="23">
        <v>0</v>
      </c>
      <c r="D173" s="23">
        <v>0</v>
      </c>
      <c r="E173" s="23">
        <v>0</v>
      </c>
      <c r="F173" s="23">
        <v>0</v>
      </c>
      <c r="G173" s="23">
        <v>0</v>
      </c>
      <c r="H173" s="23">
        <v>0</v>
      </c>
      <c r="I173" s="23">
        <v>0</v>
      </c>
      <c r="J173" s="23">
        <v>4</v>
      </c>
      <c r="K173" s="23">
        <v>0</v>
      </c>
      <c r="L173" s="23">
        <f t="shared" si="19"/>
        <v>4</v>
      </c>
      <c r="M173" s="23"/>
      <c r="AH173" s="62"/>
      <c r="AI173" s="1" t="s">
        <v>172</v>
      </c>
      <c r="AN173" s="70"/>
      <c r="AO173" s="70"/>
      <c r="AP173" s="70"/>
      <c r="AQ173" s="70"/>
      <c r="AR173" s="70"/>
      <c r="AS173" s="70"/>
    </row>
    <row r="174" spans="1:48" x14ac:dyDescent="0.25">
      <c r="A174" s="62"/>
      <c r="B174" s="2" t="s">
        <v>16</v>
      </c>
      <c r="C174" s="23">
        <v>0</v>
      </c>
      <c r="D174" s="23">
        <v>0</v>
      </c>
      <c r="E174" s="23">
        <v>0</v>
      </c>
      <c r="F174" s="23">
        <v>0</v>
      </c>
      <c r="G174" s="23">
        <v>0</v>
      </c>
      <c r="H174" s="23">
        <v>0</v>
      </c>
      <c r="I174" s="23">
        <v>0</v>
      </c>
      <c r="J174" s="23">
        <v>0</v>
      </c>
      <c r="K174" s="23">
        <v>0</v>
      </c>
      <c r="L174" s="23">
        <f t="shared" si="19"/>
        <v>0</v>
      </c>
      <c r="AH174" s="62"/>
      <c r="AI174" s="1" t="s">
        <v>144</v>
      </c>
    </row>
    <row r="175" spans="1:48" x14ac:dyDescent="0.25">
      <c r="A175" s="62"/>
      <c r="B175" s="2" t="s">
        <v>55</v>
      </c>
      <c r="C175" s="23">
        <v>0</v>
      </c>
      <c r="D175" s="23">
        <v>0</v>
      </c>
      <c r="E175" s="23">
        <v>0</v>
      </c>
      <c r="F175" s="23">
        <v>0</v>
      </c>
      <c r="G175" s="23">
        <v>0</v>
      </c>
      <c r="H175" s="23">
        <v>0</v>
      </c>
      <c r="I175" s="23">
        <v>0</v>
      </c>
      <c r="J175" s="23">
        <v>0</v>
      </c>
      <c r="K175" s="23">
        <v>0</v>
      </c>
      <c r="L175" s="23">
        <f t="shared" si="19"/>
        <v>0</v>
      </c>
      <c r="AH175" s="62"/>
    </row>
    <row r="176" spans="1:48" x14ac:dyDescent="0.25">
      <c r="A176" s="62"/>
      <c r="B176" s="65" t="s">
        <v>17</v>
      </c>
      <c r="C176" s="23">
        <v>0</v>
      </c>
      <c r="D176" s="23">
        <v>0</v>
      </c>
      <c r="E176" s="23">
        <v>0</v>
      </c>
      <c r="F176" s="23">
        <v>0</v>
      </c>
      <c r="G176" s="23">
        <v>0</v>
      </c>
      <c r="H176" s="23">
        <v>0</v>
      </c>
      <c r="I176" s="23">
        <v>0</v>
      </c>
      <c r="J176" s="23">
        <v>0</v>
      </c>
      <c r="K176" s="23">
        <v>0</v>
      </c>
      <c r="L176" s="23">
        <f t="shared" si="19"/>
        <v>0</v>
      </c>
      <c r="AH176" s="62"/>
      <c r="AJ176" s="1" t="s">
        <v>20</v>
      </c>
      <c r="AK176" s="1"/>
      <c r="AL176" s="1"/>
      <c r="AM176" s="1"/>
      <c r="AN176" s="1" t="s">
        <v>21</v>
      </c>
      <c r="AO176" s="1"/>
      <c r="AP176" s="1"/>
      <c r="AQ176" s="1"/>
      <c r="AR176" s="1"/>
      <c r="AV176" t="s">
        <v>176</v>
      </c>
    </row>
    <row r="177" spans="1:49" x14ac:dyDescent="0.25">
      <c r="A177" s="62"/>
      <c r="B177" s="8" t="s">
        <v>24</v>
      </c>
      <c r="C177" s="124">
        <f>SUM(C142:C176)</f>
        <v>2</v>
      </c>
      <c r="D177" s="122">
        <f t="shared" ref="D177:L177" si="23">SUM(D142:D176)</f>
        <v>6</v>
      </c>
      <c r="E177" s="122">
        <f t="shared" si="23"/>
        <v>24</v>
      </c>
      <c r="F177" s="122">
        <f t="shared" si="23"/>
        <v>25</v>
      </c>
      <c r="G177" s="122">
        <f t="shared" si="23"/>
        <v>42</v>
      </c>
      <c r="H177" s="122">
        <f t="shared" si="23"/>
        <v>44</v>
      </c>
      <c r="I177" s="122">
        <f t="shared" si="23"/>
        <v>16</v>
      </c>
      <c r="J177" s="122">
        <f t="shared" si="23"/>
        <v>35</v>
      </c>
      <c r="K177" s="122">
        <f t="shared" si="23"/>
        <v>18</v>
      </c>
      <c r="L177" s="122">
        <f t="shared" si="23"/>
        <v>212</v>
      </c>
      <c r="M177" s="11"/>
      <c r="AH177" s="62"/>
      <c r="AI177" s="89" t="s">
        <v>39</v>
      </c>
      <c r="AJ177" s="127">
        <v>13</v>
      </c>
      <c r="AK177" s="127">
        <v>18</v>
      </c>
      <c r="AL177" s="127">
        <v>23</v>
      </c>
      <c r="AM177" s="158">
        <v>28</v>
      </c>
      <c r="AN177" s="127">
        <v>3</v>
      </c>
      <c r="AO177" s="127">
        <v>8</v>
      </c>
      <c r="AP177" s="127">
        <v>13</v>
      </c>
      <c r="AQ177" s="127">
        <v>18</v>
      </c>
      <c r="AR177" s="127">
        <v>23</v>
      </c>
      <c r="AS177" s="80" t="s">
        <v>24</v>
      </c>
      <c r="AV177" s="142">
        <v>42849</v>
      </c>
      <c r="AW177" s="142">
        <v>42866</v>
      </c>
    </row>
    <row r="178" spans="1:49" x14ac:dyDescent="0.25">
      <c r="A178" s="62"/>
      <c r="AH178" s="62">
        <v>1</v>
      </c>
      <c r="AI178" s="130" t="s">
        <v>1</v>
      </c>
      <c r="AJ178" s="70"/>
      <c r="AK178" s="70"/>
      <c r="AL178" s="70"/>
      <c r="AM178" s="70"/>
      <c r="AN178" s="70"/>
      <c r="AO178" s="70">
        <v>2</v>
      </c>
      <c r="AP178" s="70"/>
      <c r="AQ178" s="70">
        <v>3</v>
      </c>
      <c r="AR178" s="70"/>
      <c r="AS178" s="70">
        <f t="shared" ref="AS178:AS211" si="24">SUM(AJ178:AR178)</f>
        <v>5</v>
      </c>
      <c r="AV178" s="70"/>
      <c r="AW178" s="70"/>
    </row>
    <row r="179" spans="1:49" x14ac:dyDescent="0.25">
      <c r="A179" s="62"/>
      <c r="AH179" s="62">
        <v>2</v>
      </c>
      <c r="AI179" s="74" t="s">
        <v>136</v>
      </c>
      <c r="AJ179" s="70"/>
      <c r="AK179" s="70"/>
      <c r="AL179" s="70"/>
      <c r="AM179" s="70"/>
      <c r="AN179" s="70"/>
      <c r="AO179" s="70"/>
      <c r="AP179" s="70"/>
      <c r="AQ179" s="70">
        <v>1</v>
      </c>
      <c r="AR179" s="70"/>
      <c r="AS179" s="70">
        <f t="shared" si="24"/>
        <v>1</v>
      </c>
      <c r="AV179" s="70"/>
      <c r="AW179" s="70"/>
    </row>
    <row r="180" spans="1:49" x14ac:dyDescent="0.25">
      <c r="A180" s="62"/>
      <c r="AH180" s="62"/>
      <c r="AI180" s="74" t="s">
        <v>90</v>
      </c>
      <c r="AJ180" s="70"/>
      <c r="AK180" s="70"/>
      <c r="AL180" s="70"/>
      <c r="AM180" s="70"/>
      <c r="AN180" s="70"/>
      <c r="AO180" s="70"/>
      <c r="AP180" s="70"/>
      <c r="AQ180" s="70"/>
      <c r="AR180" s="70"/>
      <c r="AS180" s="70">
        <f t="shared" si="24"/>
        <v>0</v>
      </c>
      <c r="AV180" s="70"/>
      <c r="AW180" s="70"/>
    </row>
    <row r="181" spans="1:49" x14ac:dyDescent="0.25">
      <c r="A181" s="62"/>
      <c r="B181" s="1" t="s">
        <v>171</v>
      </c>
      <c r="AH181" s="62">
        <v>3</v>
      </c>
      <c r="AI181" s="74" t="s">
        <v>41</v>
      </c>
      <c r="AJ181" s="70"/>
      <c r="AK181" s="70"/>
      <c r="AL181" s="70"/>
      <c r="AM181" s="70"/>
      <c r="AN181" s="70"/>
      <c r="AO181" s="70"/>
      <c r="AP181" s="70"/>
      <c r="AQ181" s="70">
        <v>1</v>
      </c>
      <c r="AR181" s="70"/>
      <c r="AS181" s="70">
        <f t="shared" si="24"/>
        <v>1</v>
      </c>
      <c r="AV181" s="70"/>
      <c r="AW181" s="70"/>
    </row>
    <row r="182" spans="1:49" x14ac:dyDescent="0.25">
      <c r="A182" s="62"/>
      <c r="B182" s="1" t="s">
        <v>132</v>
      </c>
      <c r="AH182" s="62">
        <v>4</v>
      </c>
      <c r="AI182" s="74" t="s">
        <v>2</v>
      </c>
      <c r="AJ182" s="70">
        <v>1</v>
      </c>
      <c r="AK182" s="70">
        <v>5</v>
      </c>
      <c r="AL182" s="70">
        <v>10</v>
      </c>
      <c r="AM182" s="70">
        <v>29</v>
      </c>
      <c r="AN182" s="70">
        <v>10</v>
      </c>
      <c r="AO182" s="70">
        <v>6</v>
      </c>
      <c r="AP182" s="70">
        <v>1</v>
      </c>
      <c r="AQ182" s="70"/>
      <c r="AR182" s="70">
        <v>2</v>
      </c>
      <c r="AS182" s="70">
        <f t="shared" si="24"/>
        <v>64</v>
      </c>
      <c r="AV182" s="70">
        <v>24</v>
      </c>
      <c r="AW182" s="70">
        <v>1</v>
      </c>
    </row>
    <row r="183" spans="1:49" x14ac:dyDescent="0.25">
      <c r="A183" s="62"/>
      <c r="AH183" s="62"/>
      <c r="AI183" s="74" t="s">
        <v>43</v>
      </c>
      <c r="AJ183" s="70"/>
      <c r="AK183" s="70"/>
      <c r="AL183" s="70"/>
      <c r="AM183" s="70"/>
      <c r="AN183" s="70"/>
      <c r="AO183" s="70"/>
      <c r="AP183" s="70"/>
      <c r="AQ183" s="70"/>
      <c r="AR183" s="70"/>
      <c r="AS183" s="70">
        <f t="shared" si="24"/>
        <v>0</v>
      </c>
      <c r="AV183" s="70"/>
      <c r="AW183" s="70"/>
    </row>
    <row r="184" spans="1:49" x14ac:dyDescent="0.25">
      <c r="A184" s="62"/>
      <c r="C184" s="1" t="s">
        <v>20</v>
      </c>
      <c r="G184" s="1" t="s">
        <v>21</v>
      </c>
      <c r="AH184" s="62">
        <v>5</v>
      </c>
      <c r="AI184" s="74" t="s">
        <v>3</v>
      </c>
      <c r="AJ184" s="70">
        <v>24</v>
      </c>
      <c r="AK184" s="70">
        <v>4</v>
      </c>
      <c r="AL184" s="70">
        <v>9</v>
      </c>
      <c r="AM184" s="70">
        <v>1</v>
      </c>
      <c r="AN184" s="70">
        <v>1</v>
      </c>
      <c r="AO184" s="70">
        <v>3</v>
      </c>
      <c r="AP184" s="70">
        <v>4</v>
      </c>
      <c r="AQ184" s="70"/>
      <c r="AR184" s="70">
        <v>1</v>
      </c>
      <c r="AS184" s="70">
        <f t="shared" si="24"/>
        <v>47</v>
      </c>
      <c r="AV184" s="70">
        <v>2</v>
      </c>
      <c r="AW184" s="70">
        <v>3</v>
      </c>
    </row>
    <row r="185" spans="1:49" x14ac:dyDescent="0.25">
      <c r="A185" s="162" t="s">
        <v>216</v>
      </c>
      <c r="B185" s="19" t="s">
        <v>19</v>
      </c>
      <c r="C185" s="4">
        <v>13</v>
      </c>
      <c r="D185" s="4">
        <v>18</v>
      </c>
      <c r="E185" s="4">
        <v>23</v>
      </c>
      <c r="F185" s="65">
        <v>28</v>
      </c>
      <c r="G185" s="112">
        <v>3</v>
      </c>
      <c r="H185" s="4">
        <v>8</v>
      </c>
      <c r="I185" s="4">
        <v>13</v>
      </c>
      <c r="J185" s="4">
        <v>18</v>
      </c>
      <c r="K185" s="4">
        <v>23</v>
      </c>
      <c r="L185" s="7" t="s">
        <v>24</v>
      </c>
      <c r="AH185" s="62">
        <v>6</v>
      </c>
      <c r="AI185" s="74" t="s">
        <v>4</v>
      </c>
      <c r="AJ185" s="70"/>
      <c r="AK185" s="70"/>
      <c r="AL185" s="70"/>
      <c r="AM185" s="70">
        <v>1</v>
      </c>
      <c r="AN185" s="70"/>
      <c r="AO185" s="70">
        <v>2</v>
      </c>
      <c r="AP185" s="70">
        <v>9</v>
      </c>
      <c r="AQ185" s="70">
        <v>3</v>
      </c>
      <c r="AR185" s="70">
        <v>1</v>
      </c>
      <c r="AS185" s="70">
        <f t="shared" si="24"/>
        <v>16</v>
      </c>
      <c r="AV185" s="70"/>
      <c r="AW185" s="70">
        <v>2</v>
      </c>
    </row>
    <row r="186" spans="1:49" x14ac:dyDescent="0.25">
      <c r="A186" s="62">
        <v>1</v>
      </c>
      <c r="B186" s="2" t="s">
        <v>1</v>
      </c>
      <c r="C186" s="23"/>
      <c r="D186" s="23"/>
      <c r="E186" s="23"/>
      <c r="F186" s="23"/>
      <c r="G186" s="23"/>
      <c r="H186" s="23">
        <v>8</v>
      </c>
      <c r="I186" s="23">
        <v>4</v>
      </c>
      <c r="J186" s="23">
        <v>16</v>
      </c>
      <c r="K186" s="23"/>
      <c r="L186" s="23">
        <f t="shared" ref="L186:L220" si="25">SUM(C186:K186)</f>
        <v>28</v>
      </c>
      <c r="AH186" s="62"/>
      <c r="AI186" s="74" t="s">
        <v>48</v>
      </c>
      <c r="AJ186" s="70"/>
      <c r="AK186" s="70"/>
      <c r="AL186" s="70"/>
      <c r="AM186" s="70"/>
      <c r="AN186" s="70"/>
      <c r="AO186" s="70"/>
      <c r="AP186" s="70"/>
      <c r="AQ186" s="70"/>
      <c r="AR186" s="70"/>
      <c r="AS186" s="70">
        <f t="shared" si="24"/>
        <v>0</v>
      </c>
      <c r="AV186" s="70"/>
      <c r="AW186" s="70"/>
    </row>
    <row r="187" spans="1:49" x14ac:dyDescent="0.25">
      <c r="A187" s="62"/>
      <c r="B187" s="2" t="s">
        <v>49</v>
      </c>
      <c r="C187" s="23"/>
      <c r="D187" s="23"/>
      <c r="E187" s="23"/>
      <c r="F187" s="23"/>
      <c r="G187" s="23"/>
      <c r="H187" s="23"/>
      <c r="I187" s="23"/>
      <c r="J187" s="23"/>
      <c r="K187" s="23"/>
      <c r="L187" s="23">
        <f t="shared" si="25"/>
        <v>0</v>
      </c>
      <c r="AH187" s="62"/>
      <c r="AI187" s="74" t="s">
        <v>6</v>
      </c>
      <c r="AJ187" s="70"/>
      <c r="AK187" s="70"/>
      <c r="AL187" s="70"/>
      <c r="AM187" s="70"/>
      <c r="AN187" s="70"/>
      <c r="AO187" s="70"/>
      <c r="AP187" s="70"/>
      <c r="AQ187" s="70"/>
      <c r="AR187" s="70"/>
      <c r="AS187" s="70">
        <f t="shared" si="24"/>
        <v>0</v>
      </c>
      <c r="AV187" s="70"/>
      <c r="AW187" s="70"/>
    </row>
    <row r="188" spans="1:49" x14ac:dyDescent="0.25">
      <c r="A188" s="62"/>
      <c r="B188" s="2" t="s">
        <v>45</v>
      </c>
      <c r="C188" s="23"/>
      <c r="D188" s="23"/>
      <c r="E188" s="23"/>
      <c r="F188" s="23"/>
      <c r="G188" s="23"/>
      <c r="H188" s="23"/>
      <c r="I188" s="23"/>
      <c r="J188" s="23"/>
      <c r="K188" s="23"/>
      <c r="L188" s="23">
        <f t="shared" si="25"/>
        <v>0</v>
      </c>
      <c r="AH188" s="62">
        <v>7</v>
      </c>
      <c r="AI188" s="74" t="s">
        <v>7</v>
      </c>
      <c r="AJ188" s="70"/>
      <c r="AK188" s="70"/>
      <c r="AL188" s="70"/>
      <c r="AM188" s="70"/>
      <c r="AN188" s="70"/>
      <c r="AO188" s="70">
        <v>1</v>
      </c>
      <c r="AP188" s="70"/>
      <c r="AQ188" s="70">
        <v>3</v>
      </c>
      <c r="AR188" s="70">
        <v>1</v>
      </c>
      <c r="AS188" s="70">
        <f t="shared" si="24"/>
        <v>5</v>
      </c>
      <c r="AV188" s="70"/>
      <c r="AW188" s="70">
        <v>1</v>
      </c>
    </row>
    <row r="189" spans="1:49" x14ac:dyDescent="0.25">
      <c r="A189" s="62">
        <v>2</v>
      </c>
      <c r="B189" s="2" t="s">
        <v>41</v>
      </c>
      <c r="C189" s="23"/>
      <c r="D189" s="23"/>
      <c r="E189" s="23"/>
      <c r="F189" s="23">
        <v>12</v>
      </c>
      <c r="G189" s="23"/>
      <c r="H189" s="23">
        <v>3</v>
      </c>
      <c r="I189" s="23">
        <v>1</v>
      </c>
      <c r="J189" s="23"/>
      <c r="K189" s="23"/>
      <c r="L189" s="23">
        <f t="shared" si="25"/>
        <v>16</v>
      </c>
      <c r="AH189" s="62"/>
      <c r="AI189" s="74" t="s">
        <v>50</v>
      </c>
      <c r="AJ189" s="70"/>
      <c r="AK189" s="70"/>
      <c r="AL189" s="70"/>
      <c r="AM189" s="70"/>
      <c r="AN189" s="70"/>
      <c r="AO189" s="70"/>
      <c r="AP189" s="70"/>
      <c r="AQ189" s="70"/>
      <c r="AR189" s="70"/>
      <c r="AS189" s="70">
        <f t="shared" si="24"/>
        <v>0</v>
      </c>
      <c r="AV189" s="70"/>
      <c r="AW189" s="70"/>
    </row>
    <row r="190" spans="1:49" x14ac:dyDescent="0.25">
      <c r="A190" s="62">
        <v>3</v>
      </c>
      <c r="B190" s="2" t="s">
        <v>2</v>
      </c>
      <c r="C190" s="23"/>
      <c r="D190" s="23"/>
      <c r="E190" s="23"/>
      <c r="F190" s="23">
        <v>6</v>
      </c>
      <c r="G190" s="23">
        <v>7</v>
      </c>
      <c r="H190" s="23">
        <v>6</v>
      </c>
      <c r="I190" s="23"/>
      <c r="J190" s="23"/>
      <c r="K190" s="23"/>
      <c r="L190" s="23">
        <f t="shared" si="25"/>
        <v>19</v>
      </c>
      <c r="AH190" s="62">
        <v>8</v>
      </c>
      <c r="AI190" s="74" t="s">
        <v>51</v>
      </c>
      <c r="AJ190" s="70"/>
      <c r="AK190" s="70"/>
      <c r="AL190" s="70"/>
      <c r="AM190" s="70">
        <v>1</v>
      </c>
      <c r="AN190" s="70">
        <v>2</v>
      </c>
      <c r="AO190" s="70">
        <v>2</v>
      </c>
      <c r="AP190" s="70">
        <v>3</v>
      </c>
      <c r="AQ190" s="70">
        <v>4</v>
      </c>
      <c r="AR190" s="70">
        <v>2</v>
      </c>
      <c r="AS190" s="70">
        <f t="shared" si="24"/>
        <v>14</v>
      </c>
      <c r="AV190" s="70"/>
      <c r="AW190" s="70"/>
    </row>
    <row r="191" spans="1:49" x14ac:dyDescent="0.25">
      <c r="A191" s="62"/>
      <c r="B191" s="2" t="s">
        <v>43</v>
      </c>
      <c r="C191" s="23"/>
      <c r="D191" s="23"/>
      <c r="E191" s="23"/>
      <c r="F191" s="23"/>
      <c r="G191" s="23"/>
      <c r="H191" s="23"/>
      <c r="I191" s="23"/>
      <c r="J191" s="23"/>
      <c r="K191" s="23"/>
      <c r="L191" s="23">
        <f t="shared" si="25"/>
        <v>0</v>
      </c>
      <c r="AH191" s="62"/>
      <c r="AI191" s="74" t="s">
        <v>42</v>
      </c>
      <c r="AJ191" s="70"/>
      <c r="AK191" s="70"/>
      <c r="AL191" s="70"/>
      <c r="AM191" s="70"/>
      <c r="AN191" s="70"/>
      <c r="AO191" s="70"/>
      <c r="AP191" s="70"/>
      <c r="AQ191" s="70"/>
      <c r="AR191" s="70"/>
      <c r="AS191" s="70">
        <f t="shared" si="24"/>
        <v>0</v>
      </c>
      <c r="AV191" s="70"/>
      <c r="AW191" s="70"/>
    </row>
    <row r="192" spans="1:49" x14ac:dyDescent="0.25">
      <c r="A192" s="62">
        <v>4</v>
      </c>
      <c r="B192" s="2" t="s">
        <v>3</v>
      </c>
      <c r="C192" s="23">
        <v>5</v>
      </c>
      <c r="D192" s="23">
        <v>12</v>
      </c>
      <c r="E192" s="23">
        <v>9</v>
      </c>
      <c r="F192" s="23">
        <v>11</v>
      </c>
      <c r="G192" s="23">
        <v>1</v>
      </c>
      <c r="H192" s="23">
        <v>7</v>
      </c>
      <c r="I192" s="23">
        <v>6</v>
      </c>
      <c r="J192" s="23">
        <v>1</v>
      </c>
      <c r="K192" s="23">
        <v>2</v>
      </c>
      <c r="L192" s="23">
        <f t="shared" si="25"/>
        <v>54</v>
      </c>
      <c r="AH192" s="62"/>
      <c r="AI192" s="74" t="s">
        <v>8</v>
      </c>
      <c r="AJ192" s="70"/>
      <c r="AK192" s="70"/>
      <c r="AL192" s="70"/>
      <c r="AM192" s="70"/>
      <c r="AN192" s="70"/>
      <c r="AO192" s="70"/>
      <c r="AP192" s="70"/>
      <c r="AQ192" s="70"/>
      <c r="AR192" s="70"/>
      <c r="AS192" s="70">
        <f t="shared" si="24"/>
        <v>0</v>
      </c>
      <c r="AV192" s="70"/>
      <c r="AW192" s="70"/>
    </row>
    <row r="193" spans="1:49" x14ac:dyDescent="0.25">
      <c r="A193" s="62">
        <v>5</v>
      </c>
      <c r="B193" s="2" t="s">
        <v>4</v>
      </c>
      <c r="C193" s="23"/>
      <c r="D193" s="23"/>
      <c r="E193" s="23"/>
      <c r="F193" s="23">
        <v>1</v>
      </c>
      <c r="G193" s="23"/>
      <c r="H193" s="23">
        <v>3</v>
      </c>
      <c r="I193" s="23">
        <v>1</v>
      </c>
      <c r="J193" s="23">
        <v>2</v>
      </c>
      <c r="K193" s="23"/>
      <c r="L193" s="23">
        <f t="shared" si="25"/>
        <v>7</v>
      </c>
      <c r="AH193" s="62"/>
      <c r="AI193" s="74" t="s">
        <v>9</v>
      </c>
      <c r="AJ193" s="70"/>
      <c r="AK193" s="70"/>
      <c r="AL193" s="70"/>
      <c r="AM193" s="70"/>
      <c r="AN193" s="70"/>
      <c r="AO193" s="70"/>
      <c r="AP193" s="70"/>
      <c r="AQ193" s="70"/>
      <c r="AR193" s="70"/>
      <c r="AS193" s="70">
        <f t="shared" si="24"/>
        <v>0</v>
      </c>
      <c r="AV193" s="70"/>
      <c r="AW193" s="70"/>
    </row>
    <row r="194" spans="1:49" x14ac:dyDescent="0.25">
      <c r="A194" s="62"/>
      <c r="B194" s="2" t="s">
        <v>48</v>
      </c>
      <c r="C194" s="23"/>
      <c r="D194" s="23"/>
      <c r="E194" s="23"/>
      <c r="F194" s="23"/>
      <c r="G194" s="23"/>
      <c r="H194" s="23"/>
      <c r="I194" s="23"/>
      <c r="J194" s="23"/>
      <c r="K194" s="23"/>
      <c r="L194" s="23">
        <f t="shared" si="25"/>
        <v>0</v>
      </c>
      <c r="AH194" s="62">
        <v>9</v>
      </c>
      <c r="AI194" s="74" t="s">
        <v>44</v>
      </c>
      <c r="AJ194" s="70"/>
      <c r="AK194" s="70"/>
      <c r="AL194" s="70"/>
      <c r="AM194" s="70"/>
      <c r="AN194" s="70"/>
      <c r="AO194" s="70"/>
      <c r="AP194" s="70"/>
      <c r="AQ194" s="70">
        <v>1</v>
      </c>
      <c r="AR194" s="70"/>
      <c r="AS194" s="70">
        <f t="shared" si="24"/>
        <v>1</v>
      </c>
      <c r="AV194" s="70"/>
      <c r="AW194" s="70"/>
    </row>
    <row r="195" spans="1:49" x14ac:dyDescent="0.25">
      <c r="A195" s="62">
        <v>6</v>
      </c>
      <c r="B195" s="2" t="s">
        <v>6</v>
      </c>
      <c r="C195" s="23"/>
      <c r="D195" s="23"/>
      <c r="E195" s="23"/>
      <c r="F195" s="23"/>
      <c r="G195" s="23"/>
      <c r="H195" s="23"/>
      <c r="I195" s="23"/>
      <c r="J195" s="23"/>
      <c r="K195" s="23">
        <v>1</v>
      </c>
      <c r="L195" s="23">
        <f t="shared" si="25"/>
        <v>1</v>
      </c>
      <c r="AH195" s="62"/>
      <c r="AI195" s="74" t="s">
        <v>10</v>
      </c>
      <c r="AJ195" s="70"/>
      <c r="AK195" s="70"/>
      <c r="AL195" s="70"/>
      <c r="AM195" s="70"/>
      <c r="AN195" s="70"/>
      <c r="AO195" s="70"/>
      <c r="AP195" s="70"/>
      <c r="AQ195" s="70"/>
      <c r="AR195" s="70"/>
      <c r="AS195" s="70">
        <f t="shared" si="24"/>
        <v>0</v>
      </c>
      <c r="AV195" s="70"/>
      <c r="AW195" s="70"/>
    </row>
    <row r="196" spans="1:49" x14ac:dyDescent="0.25">
      <c r="A196" s="62">
        <v>7</v>
      </c>
      <c r="B196" s="2" t="s">
        <v>7</v>
      </c>
      <c r="C196" s="23"/>
      <c r="D196" s="23"/>
      <c r="E196" s="23"/>
      <c r="F196" s="23"/>
      <c r="G196" s="23">
        <v>9</v>
      </c>
      <c r="H196" s="23"/>
      <c r="I196" s="23"/>
      <c r="J196" s="23"/>
      <c r="K196" s="23"/>
      <c r="L196" s="23">
        <f t="shared" si="25"/>
        <v>9</v>
      </c>
      <c r="AH196" s="62">
        <v>10</v>
      </c>
      <c r="AI196" s="74" t="s">
        <v>11</v>
      </c>
      <c r="AJ196" s="70"/>
      <c r="AK196" s="70"/>
      <c r="AL196" s="70">
        <v>1</v>
      </c>
      <c r="AM196" s="70">
        <v>5</v>
      </c>
      <c r="AN196" s="70">
        <v>600</v>
      </c>
      <c r="AO196" s="70">
        <v>800</v>
      </c>
      <c r="AP196" s="70">
        <v>900</v>
      </c>
      <c r="AQ196" s="70">
        <v>250</v>
      </c>
      <c r="AR196" s="70">
        <v>1</v>
      </c>
      <c r="AS196" s="70">
        <f t="shared" si="24"/>
        <v>2557</v>
      </c>
      <c r="AV196" s="70">
        <v>17</v>
      </c>
      <c r="AW196" s="70">
        <v>5000</v>
      </c>
    </row>
    <row r="197" spans="1:49" x14ac:dyDescent="0.25">
      <c r="A197" s="62"/>
      <c r="B197" s="83" t="s">
        <v>81</v>
      </c>
      <c r="C197" s="23"/>
      <c r="D197" s="23"/>
      <c r="E197" s="23"/>
      <c r="F197" s="23"/>
      <c r="G197" s="23"/>
      <c r="H197" s="23"/>
      <c r="I197" s="23"/>
      <c r="J197" s="23"/>
      <c r="K197" s="23"/>
      <c r="L197" s="23"/>
      <c r="AH197" s="62">
        <v>11</v>
      </c>
      <c r="AI197" s="74" t="s">
        <v>12</v>
      </c>
      <c r="AJ197" s="70"/>
      <c r="AK197" s="70"/>
      <c r="AL197" s="70"/>
      <c r="AM197" s="70"/>
      <c r="AN197" s="70"/>
      <c r="AO197" s="70">
        <v>3</v>
      </c>
      <c r="AP197" s="70"/>
      <c r="AQ197" s="70">
        <v>1</v>
      </c>
      <c r="AR197" s="70"/>
      <c r="AS197" s="70">
        <f t="shared" si="24"/>
        <v>4</v>
      </c>
      <c r="AV197" s="70"/>
      <c r="AW197" s="70"/>
    </row>
    <row r="198" spans="1:49" x14ac:dyDescent="0.25">
      <c r="A198" s="62"/>
      <c r="B198" s="2" t="s">
        <v>50</v>
      </c>
      <c r="C198" s="23"/>
      <c r="D198" s="23"/>
      <c r="E198" s="23"/>
      <c r="F198" s="23"/>
      <c r="G198" s="23"/>
      <c r="H198" s="23"/>
      <c r="I198" s="23"/>
      <c r="J198" s="23"/>
      <c r="K198" s="23"/>
      <c r="L198" s="23">
        <f t="shared" si="25"/>
        <v>0</v>
      </c>
      <c r="AH198" s="62">
        <v>12</v>
      </c>
      <c r="AI198" s="74" t="s">
        <v>32</v>
      </c>
      <c r="AJ198" s="70"/>
      <c r="AK198" s="70"/>
      <c r="AL198" s="70">
        <v>2</v>
      </c>
      <c r="AM198" s="70"/>
      <c r="AN198" s="70"/>
      <c r="AO198" s="70"/>
      <c r="AP198" s="70"/>
      <c r="AQ198" s="70"/>
      <c r="AR198" s="70"/>
      <c r="AS198" s="70">
        <f t="shared" si="24"/>
        <v>2</v>
      </c>
      <c r="AV198" s="70"/>
      <c r="AW198" s="70"/>
    </row>
    <row r="199" spans="1:49" x14ac:dyDescent="0.25">
      <c r="A199" s="62"/>
      <c r="B199" s="2" t="s">
        <v>51</v>
      </c>
      <c r="C199" s="23"/>
      <c r="D199" s="23"/>
      <c r="E199" s="23"/>
      <c r="F199" s="23"/>
      <c r="G199" s="23"/>
      <c r="H199" s="23"/>
      <c r="I199" s="23"/>
      <c r="J199" s="23"/>
      <c r="K199" s="23"/>
      <c r="L199" s="23">
        <f t="shared" si="25"/>
        <v>0</v>
      </c>
      <c r="AH199" s="62"/>
      <c r="AI199" s="74" t="s">
        <v>137</v>
      </c>
      <c r="AJ199" s="70"/>
      <c r="AK199" s="70"/>
      <c r="AL199" s="70"/>
      <c r="AM199" s="70"/>
      <c r="AN199" s="70"/>
      <c r="AO199" s="70"/>
      <c r="AP199" s="70"/>
      <c r="AQ199" s="70"/>
      <c r="AR199" s="70"/>
      <c r="AS199" s="70">
        <f t="shared" si="24"/>
        <v>0</v>
      </c>
      <c r="AV199" s="70"/>
      <c r="AW199" s="70"/>
    </row>
    <row r="200" spans="1:49" x14ac:dyDescent="0.25">
      <c r="A200" s="62">
        <v>8</v>
      </c>
      <c r="B200" s="2" t="s">
        <v>42</v>
      </c>
      <c r="C200" s="23"/>
      <c r="D200" s="23"/>
      <c r="E200" s="23"/>
      <c r="F200" s="23"/>
      <c r="G200" s="23"/>
      <c r="H200" s="23"/>
      <c r="I200" s="23">
        <v>1</v>
      </c>
      <c r="J200" s="23"/>
      <c r="K200" s="23"/>
      <c r="L200" s="23">
        <f t="shared" si="25"/>
        <v>1</v>
      </c>
      <c r="AH200" s="62"/>
      <c r="AI200" s="74" t="s">
        <v>46</v>
      </c>
      <c r="AJ200" s="70"/>
      <c r="AK200" s="70"/>
      <c r="AL200" s="70"/>
      <c r="AM200" s="70"/>
      <c r="AN200" s="70"/>
      <c r="AO200" s="70"/>
      <c r="AP200" s="70"/>
      <c r="AQ200" s="70"/>
      <c r="AR200" s="70"/>
      <c r="AS200" s="70">
        <f t="shared" si="24"/>
        <v>0</v>
      </c>
      <c r="AV200" s="70"/>
      <c r="AW200" s="70"/>
    </row>
    <row r="201" spans="1:49" x14ac:dyDescent="0.25">
      <c r="A201" s="62"/>
      <c r="B201" s="2" t="s">
        <v>8</v>
      </c>
      <c r="C201" s="23"/>
      <c r="D201" s="23"/>
      <c r="E201" s="23"/>
      <c r="F201" s="23"/>
      <c r="G201" s="23"/>
      <c r="H201" s="23"/>
      <c r="I201" s="23"/>
      <c r="J201" s="23"/>
      <c r="K201" s="23"/>
      <c r="L201" s="23">
        <f t="shared" si="25"/>
        <v>0</v>
      </c>
      <c r="AH201" s="62"/>
      <c r="AI201" s="74" t="s">
        <v>13</v>
      </c>
      <c r="AJ201" s="70"/>
      <c r="AK201" s="70"/>
      <c r="AL201" s="70"/>
      <c r="AM201" s="70"/>
      <c r="AN201" s="70"/>
      <c r="AO201" s="70"/>
      <c r="AP201" s="70"/>
      <c r="AQ201" s="70"/>
      <c r="AR201" s="70"/>
      <c r="AS201" s="70">
        <f t="shared" si="24"/>
        <v>0</v>
      </c>
      <c r="AV201" s="70"/>
      <c r="AW201" s="70"/>
    </row>
    <row r="202" spans="1:49" x14ac:dyDescent="0.25">
      <c r="A202" s="62"/>
      <c r="B202" s="2" t="s">
        <v>9</v>
      </c>
      <c r="C202" s="23"/>
      <c r="D202" s="23"/>
      <c r="E202" s="23"/>
      <c r="F202" s="23"/>
      <c r="G202" s="23"/>
      <c r="H202" s="23"/>
      <c r="I202" s="23"/>
      <c r="J202" s="23"/>
      <c r="K202" s="23"/>
      <c r="L202" s="23">
        <f t="shared" si="25"/>
        <v>0</v>
      </c>
      <c r="AH202" s="62">
        <v>13</v>
      </c>
      <c r="AI202" s="74" t="s">
        <v>14</v>
      </c>
      <c r="AJ202" s="70"/>
      <c r="AK202" s="70"/>
      <c r="AL202" s="70">
        <v>1</v>
      </c>
      <c r="AM202" s="70"/>
      <c r="AN202" s="70">
        <v>15</v>
      </c>
      <c r="AO202" s="70">
        <v>75</v>
      </c>
      <c r="AP202" s="70">
        <v>30</v>
      </c>
      <c r="AQ202" s="70">
        <v>12</v>
      </c>
      <c r="AR202" s="70"/>
      <c r="AS202" s="70">
        <f t="shared" si="24"/>
        <v>133</v>
      </c>
      <c r="AV202" s="70">
        <v>5</v>
      </c>
      <c r="AW202" s="70">
        <v>200</v>
      </c>
    </row>
    <row r="203" spans="1:49" x14ac:dyDescent="0.25">
      <c r="A203" s="62">
        <v>9</v>
      </c>
      <c r="B203" s="2" t="s">
        <v>44</v>
      </c>
      <c r="C203" s="23"/>
      <c r="D203" s="23"/>
      <c r="E203" s="23"/>
      <c r="F203" s="23">
        <v>2</v>
      </c>
      <c r="G203" s="23">
        <v>2</v>
      </c>
      <c r="H203" s="23"/>
      <c r="I203" s="23"/>
      <c r="J203" s="23"/>
      <c r="K203" s="23"/>
      <c r="L203" s="23">
        <f t="shared" si="25"/>
        <v>4</v>
      </c>
      <c r="AH203" s="62">
        <v>14</v>
      </c>
      <c r="AI203" s="74" t="s">
        <v>40</v>
      </c>
      <c r="AJ203" s="70">
        <v>2</v>
      </c>
      <c r="AK203" s="70"/>
      <c r="AL203" s="70"/>
      <c r="AM203" s="70"/>
      <c r="AN203" s="70"/>
      <c r="AO203" s="70"/>
      <c r="AP203" s="70"/>
      <c r="AQ203" s="70"/>
      <c r="AR203" s="70"/>
      <c r="AS203" s="70">
        <f t="shared" si="24"/>
        <v>2</v>
      </c>
      <c r="AV203" s="70"/>
      <c r="AW203" s="70"/>
    </row>
    <row r="204" spans="1:49" x14ac:dyDescent="0.25">
      <c r="A204" s="62">
        <v>10</v>
      </c>
      <c r="B204" s="2" t="s">
        <v>10</v>
      </c>
      <c r="C204" s="23"/>
      <c r="D204" s="23"/>
      <c r="E204" s="23"/>
      <c r="F204" s="23"/>
      <c r="G204" s="23">
        <v>2</v>
      </c>
      <c r="H204" s="23">
        <v>3</v>
      </c>
      <c r="I204" s="23"/>
      <c r="J204" s="23"/>
      <c r="K204" s="23"/>
      <c r="L204" s="23">
        <f t="shared" si="25"/>
        <v>5</v>
      </c>
      <c r="AH204" s="62"/>
      <c r="AI204" s="74" t="s">
        <v>52</v>
      </c>
      <c r="AJ204" s="70"/>
      <c r="AK204" s="70"/>
      <c r="AL204" s="70"/>
      <c r="AM204" s="70"/>
      <c r="AN204" s="70"/>
      <c r="AO204" s="70"/>
      <c r="AP204" s="70"/>
      <c r="AQ204" s="70"/>
      <c r="AR204" s="70"/>
      <c r="AS204" s="70">
        <f t="shared" si="24"/>
        <v>0</v>
      </c>
      <c r="AV204" s="70"/>
      <c r="AW204" s="70"/>
    </row>
    <row r="205" spans="1:49" x14ac:dyDescent="0.25">
      <c r="A205" s="62">
        <v>11</v>
      </c>
      <c r="B205" s="2" t="s">
        <v>11</v>
      </c>
      <c r="C205" s="23"/>
      <c r="D205" s="23"/>
      <c r="E205" s="23">
        <v>1</v>
      </c>
      <c r="F205" s="23">
        <v>3</v>
      </c>
      <c r="G205" s="23">
        <v>88</v>
      </c>
      <c r="H205" s="23">
        <v>87</v>
      </c>
      <c r="I205" s="23">
        <v>2</v>
      </c>
      <c r="J205" s="23">
        <v>38</v>
      </c>
      <c r="K205" s="23"/>
      <c r="L205" s="23">
        <f t="shared" si="25"/>
        <v>219</v>
      </c>
      <c r="AH205" s="62"/>
      <c r="AI205" s="74" t="s">
        <v>53</v>
      </c>
      <c r="AJ205" s="70"/>
      <c r="AK205" s="70"/>
      <c r="AL205" s="70"/>
      <c r="AM205" s="70"/>
      <c r="AN205" s="70"/>
      <c r="AO205" s="70"/>
      <c r="AP205" s="70"/>
      <c r="AQ205" s="70"/>
      <c r="AR205" s="70"/>
      <c r="AS205" s="70">
        <f t="shared" si="24"/>
        <v>0</v>
      </c>
      <c r="AV205" s="70"/>
      <c r="AW205" s="70"/>
    </row>
    <row r="206" spans="1:49" x14ac:dyDescent="0.25">
      <c r="A206" s="62">
        <v>12</v>
      </c>
      <c r="B206" s="2" t="s">
        <v>12</v>
      </c>
      <c r="C206" s="23"/>
      <c r="D206" s="23"/>
      <c r="E206" s="23"/>
      <c r="F206" s="23"/>
      <c r="G206" s="23">
        <v>3</v>
      </c>
      <c r="H206" s="23">
        <v>4</v>
      </c>
      <c r="I206" s="23">
        <v>1</v>
      </c>
      <c r="J206" s="23">
        <v>4</v>
      </c>
      <c r="K206" s="23"/>
      <c r="L206" s="23">
        <f t="shared" si="25"/>
        <v>12</v>
      </c>
      <c r="AH206" s="62">
        <v>15</v>
      </c>
      <c r="AI206" s="74" t="s">
        <v>15</v>
      </c>
      <c r="AJ206" s="70"/>
      <c r="AK206" s="70"/>
      <c r="AL206" s="70"/>
      <c r="AM206" s="70">
        <v>17</v>
      </c>
      <c r="AN206" s="70">
        <v>14</v>
      </c>
      <c r="AO206" s="70">
        <v>14</v>
      </c>
      <c r="AP206" s="70">
        <v>72</v>
      </c>
      <c r="AQ206" s="70">
        <v>26</v>
      </c>
      <c r="AR206" s="70">
        <v>15</v>
      </c>
      <c r="AS206" s="70">
        <f t="shared" si="24"/>
        <v>158</v>
      </c>
      <c r="AV206" s="70"/>
      <c r="AW206" s="70">
        <v>25</v>
      </c>
    </row>
    <row r="207" spans="1:49" x14ac:dyDescent="0.25">
      <c r="A207" s="62">
        <v>13</v>
      </c>
      <c r="B207" s="2" t="s">
        <v>32</v>
      </c>
      <c r="C207" s="23"/>
      <c r="D207" s="23"/>
      <c r="E207" s="23"/>
      <c r="F207" s="23"/>
      <c r="G207" s="23"/>
      <c r="H207" s="23">
        <v>5</v>
      </c>
      <c r="I207" s="23"/>
      <c r="J207" s="23">
        <v>3</v>
      </c>
      <c r="K207" s="23"/>
      <c r="L207" s="23">
        <f t="shared" si="25"/>
        <v>8</v>
      </c>
      <c r="AH207" s="62"/>
      <c r="AI207" s="74" t="s">
        <v>54</v>
      </c>
      <c r="AJ207" s="70"/>
      <c r="AK207" s="70"/>
      <c r="AL207" s="70"/>
      <c r="AM207" s="70"/>
      <c r="AN207" s="70"/>
      <c r="AO207" s="70"/>
      <c r="AP207" s="70"/>
      <c r="AQ207" s="70"/>
      <c r="AR207" s="70"/>
      <c r="AS207" s="70">
        <f t="shared" si="24"/>
        <v>0</v>
      </c>
      <c r="AV207" s="70"/>
      <c r="AW207" s="70"/>
    </row>
    <row r="208" spans="1:49" x14ac:dyDescent="0.25">
      <c r="A208" s="62"/>
      <c r="B208" s="2" t="s">
        <v>18</v>
      </c>
      <c r="C208" s="23"/>
      <c r="D208" s="23"/>
      <c r="E208" s="23"/>
      <c r="F208" s="23"/>
      <c r="G208" s="23">
        <v>1200</v>
      </c>
      <c r="H208" s="23">
        <v>89</v>
      </c>
      <c r="I208" s="23">
        <v>30</v>
      </c>
      <c r="J208" s="23">
        <v>45</v>
      </c>
      <c r="K208" s="23"/>
      <c r="L208" s="23">
        <f t="shared" si="25"/>
        <v>1364</v>
      </c>
      <c r="AH208" s="62"/>
      <c r="AI208" s="74" t="s">
        <v>47</v>
      </c>
      <c r="AJ208" s="70"/>
      <c r="AK208" s="70"/>
      <c r="AL208" s="70"/>
      <c r="AM208" s="70"/>
      <c r="AN208" s="70"/>
      <c r="AO208" s="70"/>
      <c r="AP208" s="70"/>
      <c r="AQ208" s="70"/>
      <c r="AR208" s="70"/>
      <c r="AS208" s="70">
        <f t="shared" si="24"/>
        <v>0</v>
      </c>
      <c r="AV208" s="70"/>
      <c r="AW208" s="70"/>
    </row>
    <row r="209" spans="1:50" x14ac:dyDescent="0.25">
      <c r="A209" s="62"/>
      <c r="B209" s="2" t="s">
        <v>46</v>
      </c>
      <c r="C209" s="23"/>
      <c r="D209" s="23"/>
      <c r="E209" s="23"/>
      <c r="F209" s="23"/>
      <c r="G209" s="23"/>
      <c r="H209" s="23"/>
      <c r="I209" s="23"/>
      <c r="J209" s="23"/>
      <c r="K209" s="23"/>
      <c r="L209" s="23">
        <f t="shared" si="25"/>
        <v>0</v>
      </c>
      <c r="AH209" s="62">
        <v>16</v>
      </c>
      <c r="AI209" s="74" t="s">
        <v>16</v>
      </c>
      <c r="AJ209" s="70"/>
      <c r="AK209" s="70"/>
      <c r="AL209" s="70"/>
      <c r="AM209" s="70">
        <v>1</v>
      </c>
      <c r="AN209" s="70">
        <v>1</v>
      </c>
      <c r="AO209" s="70"/>
      <c r="AP209" s="70"/>
      <c r="AQ209" s="70">
        <v>2</v>
      </c>
      <c r="AR209" s="70"/>
      <c r="AS209" s="70">
        <f t="shared" si="24"/>
        <v>4</v>
      </c>
      <c r="AV209" s="70"/>
      <c r="AW209" s="70"/>
    </row>
    <row r="210" spans="1:50" x14ac:dyDescent="0.25">
      <c r="A210" s="62">
        <v>14</v>
      </c>
      <c r="B210" s="2" t="s">
        <v>13</v>
      </c>
      <c r="C210" s="23"/>
      <c r="D210" s="23"/>
      <c r="E210" s="23"/>
      <c r="F210" s="23">
        <v>2</v>
      </c>
      <c r="G210" s="23">
        <v>1</v>
      </c>
      <c r="H210" s="23"/>
      <c r="I210" s="23">
        <v>2</v>
      </c>
      <c r="J210" s="23">
        <v>1</v>
      </c>
      <c r="K210" s="23"/>
      <c r="L210" s="23">
        <f t="shared" si="25"/>
        <v>6</v>
      </c>
      <c r="AH210" s="62"/>
      <c r="AI210" s="74" t="s">
        <v>17</v>
      </c>
      <c r="AJ210" s="70"/>
      <c r="AK210" s="70"/>
      <c r="AL210" s="70"/>
      <c r="AM210" s="70"/>
      <c r="AN210" s="70"/>
      <c r="AO210" s="70"/>
      <c r="AP210" s="70"/>
      <c r="AQ210" s="70"/>
      <c r="AR210" s="70"/>
      <c r="AS210" s="70">
        <f t="shared" si="24"/>
        <v>0</v>
      </c>
      <c r="AV210" s="70"/>
      <c r="AW210" s="70"/>
    </row>
    <row r="211" spans="1:50" x14ac:dyDescent="0.25">
      <c r="A211" s="62">
        <v>15</v>
      </c>
      <c r="B211" s="2" t="s">
        <v>14</v>
      </c>
      <c r="C211" s="23"/>
      <c r="D211" s="23"/>
      <c r="E211" s="23"/>
      <c r="F211" s="23"/>
      <c r="G211" s="23">
        <v>16</v>
      </c>
      <c r="H211" s="23">
        <v>30</v>
      </c>
      <c r="I211" s="23"/>
      <c r="J211" s="23">
        <v>1</v>
      </c>
      <c r="K211" s="23"/>
      <c r="L211" s="23">
        <f t="shared" si="25"/>
        <v>47</v>
      </c>
      <c r="AH211" s="62"/>
      <c r="AI211" s="143" t="s">
        <v>135</v>
      </c>
      <c r="AJ211" s="129">
        <f>SUM(AJ178:AJ210)</f>
        <v>27</v>
      </c>
      <c r="AK211" s="129">
        <f t="shared" ref="AK211:AR211" si="26">SUM(AK178:AK210)</f>
        <v>9</v>
      </c>
      <c r="AL211" s="129">
        <f t="shared" si="26"/>
        <v>23</v>
      </c>
      <c r="AM211" s="129">
        <f t="shared" si="26"/>
        <v>55</v>
      </c>
      <c r="AN211" s="129">
        <f t="shared" si="26"/>
        <v>643</v>
      </c>
      <c r="AO211" s="129">
        <f t="shared" si="26"/>
        <v>908</v>
      </c>
      <c r="AP211" s="129">
        <f t="shared" si="26"/>
        <v>1019</v>
      </c>
      <c r="AQ211" s="129">
        <f t="shared" si="26"/>
        <v>307</v>
      </c>
      <c r="AR211" s="129">
        <f t="shared" si="26"/>
        <v>23</v>
      </c>
      <c r="AS211" s="129">
        <f t="shared" si="24"/>
        <v>3014</v>
      </c>
      <c r="AT211" s="115">
        <f>SUM(AS178:AS210)</f>
        <v>3014</v>
      </c>
      <c r="AU211" s="115"/>
      <c r="AV211" s="129">
        <f t="shared" ref="AV211:AW211" si="27">SUM(AV178:AV210)</f>
        <v>48</v>
      </c>
      <c r="AW211" s="129">
        <f t="shared" si="27"/>
        <v>5232</v>
      </c>
    </row>
    <row r="212" spans="1:50" x14ac:dyDescent="0.25">
      <c r="A212" s="62"/>
      <c r="B212" s="2" t="s">
        <v>40</v>
      </c>
      <c r="C212" s="23"/>
      <c r="D212" s="23"/>
      <c r="E212" s="23"/>
      <c r="F212" s="23"/>
      <c r="G212" s="23"/>
      <c r="H212" s="23"/>
      <c r="I212" s="23"/>
      <c r="J212" s="23"/>
      <c r="K212" s="23"/>
      <c r="L212" s="23">
        <f t="shared" si="25"/>
        <v>0</v>
      </c>
      <c r="AH212" s="62"/>
    </row>
    <row r="213" spans="1:50" x14ac:dyDescent="0.25">
      <c r="A213" s="62"/>
      <c r="B213" s="2" t="s">
        <v>52</v>
      </c>
      <c r="C213" s="23"/>
      <c r="D213" s="23"/>
      <c r="E213" s="23"/>
      <c r="F213" s="23"/>
      <c r="G213" s="23"/>
      <c r="H213" s="23"/>
      <c r="I213" s="23"/>
      <c r="J213" s="23"/>
      <c r="K213" s="23"/>
      <c r="L213" s="23">
        <f t="shared" si="25"/>
        <v>0</v>
      </c>
      <c r="AH213" s="62"/>
    </row>
    <row r="214" spans="1:50" x14ac:dyDescent="0.25">
      <c r="A214" s="62"/>
      <c r="B214" s="2" t="s">
        <v>53</v>
      </c>
      <c r="C214" s="23"/>
      <c r="D214" s="23"/>
      <c r="E214" s="23"/>
      <c r="F214" s="23"/>
      <c r="G214" s="23"/>
      <c r="H214" s="23"/>
      <c r="I214" s="23"/>
      <c r="J214" s="23"/>
      <c r="K214" s="23"/>
      <c r="L214" s="23">
        <f t="shared" si="25"/>
        <v>0</v>
      </c>
      <c r="AH214" s="62"/>
      <c r="AN214" s="70"/>
      <c r="AO214" s="70"/>
      <c r="AP214" s="70"/>
      <c r="AQ214" s="70"/>
      <c r="AR214" s="70"/>
      <c r="AS214" s="70"/>
    </row>
    <row r="215" spans="1:50" x14ac:dyDescent="0.25">
      <c r="A215" s="62">
        <v>16</v>
      </c>
      <c r="B215" s="2" t="s">
        <v>15</v>
      </c>
      <c r="C215" s="23"/>
      <c r="D215" s="23"/>
      <c r="E215" s="23"/>
      <c r="F215" s="23">
        <v>1</v>
      </c>
      <c r="G215" s="23">
        <v>4</v>
      </c>
      <c r="H215" s="23">
        <v>4</v>
      </c>
      <c r="I215" s="23"/>
      <c r="J215" s="23">
        <v>5</v>
      </c>
      <c r="K215" s="23"/>
      <c r="L215" s="23">
        <f t="shared" si="25"/>
        <v>14</v>
      </c>
      <c r="AH215" s="62"/>
      <c r="AI215" s="1" t="s">
        <v>178</v>
      </c>
      <c r="AN215" s="70"/>
      <c r="AO215" s="70"/>
      <c r="AP215" s="70"/>
      <c r="AQ215" s="70"/>
      <c r="AR215" s="70"/>
      <c r="AS215" s="70"/>
    </row>
    <row r="216" spans="1:50" x14ac:dyDescent="0.25">
      <c r="A216" s="62">
        <v>17</v>
      </c>
      <c r="B216" s="2" t="s">
        <v>54</v>
      </c>
      <c r="C216" s="23"/>
      <c r="D216" s="23"/>
      <c r="E216" s="23"/>
      <c r="F216" s="23"/>
      <c r="G216" s="23"/>
      <c r="H216" s="23">
        <v>2</v>
      </c>
      <c r="I216" s="23"/>
      <c r="J216" s="23"/>
      <c r="K216" s="23"/>
      <c r="L216" s="23">
        <f t="shared" si="25"/>
        <v>2</v>
      </c>
      <c r="AH216" s="62"/>
      <c r="AI216" s="1" t="s">
        <v>144</v>
      </c>
      <c r="AN216" s="70"/>
      <c r="AO216" s="70"/>
      <c r="AP216" s="70"/>
      <c r="AQ216" s="70"/>
      <c r="AR216" s="70"/>
      <c r="AS216" s="70"/>
    </row>
    <row r="217" spans="1:50" x14ac:dyDescent="0.25">
      <c r="A217" s="62"/>
      <c r="B217" s="2" t="s">
        <v>47</v>
      </c>
      <c r="C217" s="23"/>
      <c r="D217" s="23"/>
      <c r="E217" s="23"/>
      <c r="F217" s="23"/>
      <c r="G217" s="23"/>
      <c r="H217" s="23"/>
      <c r="I217" s="23">
        <v>3</v>
      </c>
      <c r="J217" s="23"/>
      <c r="K217" s="23"/>
      <c r="L217" s="23">
        <f t="shared" si="25"/>
        <v>3</v>
      </c>
      <c r="AH217" s="62"/>
    </row>
    <row r="218" spans="1:50" x14ac:dyDescent="0.25">
      <c r="A218" s="62"/>
      <c r="B218" s="2" t="s">
        <v>16</v>
      </c>
      <c r="C218" s="23"/>
      <c r="D218" s="23"/>
      <c r="E218" s="23"/>
      <c r="F218" s="23"/>
      <c r="G218" s="23"/>
      <c r="H218" s="23"/>
      <c r="I218" s="23"/>
      <c r="J218" s="23"/>
      <c r="K218" s="23"/>
      <c r="L218" s="23">
        <f t="shared" si="25"/>
        <v>0</v>
      </c>
      <c r="AH218" s="62"/>
      <c r="AJ218" s="1" t="s">
        <v>20</v>
      </c>
      <c r="AK218" s="1"/>
      <c r="AL218" s="1"/>
      <c r="AM218" s="1"/>
      <c r="AN218" s="1" t="s">
        <v>21</v>
      </c>
      <c r="AO218" s="1"/>
      <c r="AP218" s="1"/>
      <c r="AQ218" s="1"/>
      <c r="AR218" s="1"/>
      <c r="AV218" t="s">
        <v>176</v>
      </c>
    </row>
    <row r="219" spans="1:50" x14ac:dyDescent="0.25">
      <c r="A219" s="62"/>
      <c r="B219" s="2" t="s">
        <v>55</v>
      </c>
      <c r="C219" s="23"/>
      <c r="D219" s="23"/>
      <c r="E219" s="23"/>
      <c r="F219" s="23"/>
      <c r="G219" s="23"/>
      <c r="H219" s="23"/>
      <c r="I219" s="23"/>
      <c r="J219" s="23"/>
      <c r="K219" s="23"/>
      <c r="L219" s="23">
        <f t="shared" si="25"/>
        <v>0</v>
      </c>
      <c r="AH219" s="62"/>
      <c r="AI219" s="89" t="s">
        <v>39</v>
      </c>
      <c r="AJ219" s="105">
        <v>14</v>
      </c>
      <c r="AK219" s="106">
        <v>19</v>
      </c>
      <c r="AL219" s="106">
        <v>24</v>
      </c>
      <c r="AM219" s="106">
        <v>29</v>
      </c>
      <c r="AN219" s="106">
        <v>4</v>
      </c>
      <c r="AO219" s="106">
        <v>9</v>
      </c>
      <c r="AP219" s="106">
        <v>14</v>
      </c>
      <c r="AQ219" s="106">
        <v>18</v>
      </c>
      <c r="AR219" s="106">
        <v>24</v>
      </c>
      <c r="AS219" s="80" t="s">
        <v>24</v>
      </c>
      <c r="AV219" s="144">
        <v>43592</v>
      </c>
      <c r="AW219" s="144">
        <v>43593</v>
      </c>
      <c r="AX219" s="144">
        <v>43606</v>
      </c>
    </row>
    <row r="220" spans="1:50" x14ac:dyDescent="0.25">
      <c r="A220" s="62"/>
      <c r="B220" s="65" t="s">
        <v>17</v>
      </c>
      <c r="C220" s="23"/>
      <c r="D220" s="23"/>
      <c r="E220" s="23"/>
      <c r="F220" s="23"/>
      <c r="G220" s="23"/>
      <c r="H220" s="23"/>
      <c r="I220" s="23"/>
      <c r="J220" s="23"/>
      <c r="K220" s="23"/>
      <c r="L220" s="23">
        <f t="shared" si="25"/>
        <v>0</v>
      </c>
      <c r="AH220" s="62">
        <v>1</v>
      </c>
      <c r="AI220" s="130" t="s">
        <v>1</v>
      </c>
      <c r="AJ220" s="70"/>
      <c r="AK220" s="70"/>
      <c r="AL220" s="70"/>
      <c r="AM220" s="70"/>
      <c r="AN220" s="70"/>
      <c r="AO220" s="70">
        <v>25</v>
      </c>
      <c r="AP220" s="70">
        <v>7</v>
      </c>
      <c r="AQ220" s="70"/>
      <c r="AR220" s="70"/>
      <c r="AS220" s="70">
        <f t="shared" ref="AS220:AS232" si="28">SUM(AJ220:AR220)</f>
        <v>32</v>
      </c>
      <c r="AV220" s="70">
        <v>4</v>
      </c>
      <c r="AW220" s="70">
        <v>3</v>
      </c>
      <c r="AX220" s="70">
        <v>2</v>
      </c>
    </row>
    <row r="221" spans="1:50" x14ac:dyDescent="0.25">
      <c r="A221" s="62"/>
      <c r="B221" s="8" t="s">
        <v>24</v>
      </c>
      <c r="C221" s="124">
        <f>SUM(C186:C220)</f>
        <v>5</v>
      </c>
      <c r="D221" s="122">
        <f t="shared" ref="D221:L221" si="29">SUM(D186:D220)</f>
        <v>12</v>
      </c>
      <c r="E221" s="122">
        <f t="shared" si="29"/>
        <v>10</v>
      </c>
      <c r="F221" s="122">
        <f t="shared" si="29"/>
        <v>38</v>
      </c>
      <c r="G221" s="122">
        <f t="shared" si="29"/>
        <v>1333</v>
      </c>
      <c r="H221" s="122">
        <f t="shared" si="29"/>
        <v>251</v>
      </c>
      <c r="I221" s="122">
        <f t="shared" si="29"/>
        <v>51</v>
      </c>
      <c r="J221" s="122">
        <f t="shared" si="29"/>
        <v>116</v>
      </c>
      <c r="K221" s="122">
        <f t="shared" si="29"/>
        <v>3</v>
      </c>
      <c r="L221" s="122">
        <f t="shared" si="29"/>
        <v>1819</v>
      </c>
      <c r="M221" s="11"/>
      <c r="AH221" s="62">
        <v>2</v>
      </c>
      <c r="AI221" s="74" t="s">
        <v>41</v>
      </c>
      <c r="AJ221" s="70"/>
      <c r="AK221" s="70"/>
      <c r="AL221" s="70"/>
      <c r="AM221" s="70">
        <v>1</v>
      </c>
      <c r="AN221" s="70"/>
      <c r="AO221" s="70"/>
      <c r="AP221" s="70"/>
      <c r="AQ221" s="70"/>
      <c r="AR221" s="70"/>
      <c r="AS221" s="70">
        <f t="shared" si="28"/>
        <v>1</v>
      </c>
      <c r="AV221" s="70">
        <v>1</v>
      </c>
      <c r="AW221" s="70"/>
      <c r="AX221" s="70"/>
    </row>
    <row r="222" spans="1:50" x14ac:dyDescent="0.25">
      <c r="A222" s="62"/>
      <c r="M222" s="11"/>
      <c r="AH222" s="62">
        <v>3</v>
      </c>
      <c r="AI222" s="74" t="s">
        <v>2</v>
      </c>
      <c r="AJ222" s="70"/>
      <c r="AK222" s="70"/>
      <c r="AL222" s="70">
        <v>8</v>
      </c>
      <c r="AM222" s="70">
        <v>20</v>
      </c>
      <c r="AN222" s="70">
        <v>44</v>
      </c>
      <c r="AO222" s="70">
        <v>7</v>
      </c>
      <c r="AP222" s="70"/>
      <c r="AQ222" s="70"/>
      <c r="AR222" s="70">
        <v>1</v>
      </c>
      <c r="AS222" s="70">
        <f t="shared" si="28"/>
        <v>80</v>
      </c>
      <c r="AV222" s="70">
        <v>19</v>
      </c>
      <c r="AW222" s="70">
        <v>18</v>
      </c>
      <c r="AX222" s="70">
        <v>2</v>
      </c>
    </row>
    <row r="223" spans="1:50" x14ac:dyDescent="0.25">
      <c r="A223" s="62"/>
      <c r="AH223" s="62">
        <v>4</v>
      </c>
      <c r="AI223" s="74" t="s">
        <v>3</v>
      </c>
      <c r="AJ223" s="70"/>
      <c r="AK223" s="70"/>
      <c r="AL223" s="70"/>
      <c r="AM223" s="70">
        <v>2</v>
      </c>
      <c r="AN223" s="70">
        <v>1</v>
      </c>
      <c r="AO223" s="70">
        <v>3</v>
      </c>
      <c r="AP223" s="70">
        <v>2</v>
      </c>
      <c r="AQ223" s="70">
        <v>1</v>
      </c>
      <c r="AR223" s="70"/>
      <c r="AS223" s="70">
        <f t="shared" si="28"/>
        <v>9</v>
      </c>
      <c r="AV223" s="70"/>
      <c r="AW223" s="70">
        <v>1</v>
      </c>
      <c r="AX223" s="70">
        <v>2</v>
      </c>
    </row>
    <row r="224" spans="1:50" x14ac:dyDescent="0.25">
      <c r="A224" s="62"/>
      <c r="AH224" s="62">
        <v>5</v>
      </c>
      <c r="AI224" s="74" t="s">
        <v>4</v>
      </c>
      <c r="AJ224" s="70"/>
      <c r="AK224" s="70"/>
      <c r="AL224" s="70"/>
      <c r="AM224" s="70"/>
      <c r="AN224" s="70"/>
      <c r="AO224" s="70">
        <v>1</v>
      </c>
      <c r="AP224" s="70"/>
      <c r="AQ224" s="70"/>
      <c r="AR224" s="70">
        <v>1</v>
      </c>
      <c r="AS224" s="70">
        <f t="shared" si="28"/>
        <v>2</v>
      </c>
      <c r="AV224" s="70">
        <v>1</v>
      </c>
      <c r="AW224" s="70">
        <v>5</v>
      </c>
      <c r="AX224" s="70">
        <v>2</v>
      </c>
    </row>
    <row r="225" spans="1:50" x14ac:dyDescent="0.25">
      <c r="A225" s="62"/>
      <c r="B225" s="1" t="s">
        <v>177</v>
      </c>
      <c r="AH225" s="62">
        <v>6</v>
      </c>
      <c r="AI225" s="74" t="s">
        <v>7</v>
      </c>
      <c r="AJ225" s="70"/>
      <c r="AK225" s="70"/>
      <c r="AL225" s="70"/>
      <c r="AM225" s="70">
        <v>1</v>
      </c>
      <c r="AN225" s="70">
        <v>8</v>
      </c>
      <c r="AO225" s="70">
        <v>2</v>
      </c>
      <c r="AP225" s="70">
        <v>1</v>
      </c>
      <c r="AQ225" s="70">
        <v>1</v>
      </c>
      <c r="AR225" s="70">
        <v>5</v>
      </c>
      <c r="AS225" s="70">
        <f t="shared" si="28"/>
        <v>18</v>
      </c>
      <c r="AV225" s="70">
        <v>74</v>
      </c>
      <c r="AW225" s="70">
        <v>2</v>
      </c>
      <c r="AX225" s="70">
        <v>2</v>
      </c>
    </row>
    <row r="226" spans="1:50" x14ac:dyDescent="0.25">
      <c r="A226" s="62"/>
      <c r="B226" s="1" t="s">
        <v>132</v>
      </c>
      <c r="AH226" s="62">
        <v>7</v>
      </c>
      <c r="AI226" s="74" t="s">
        <v>50</v>
      </c>
      <c r="AJ226" s="70"/>
      <c r="AK226" s="70"/>
      <c r="AL226" s="70"/>
      <c r="AM226" s="70"/>
      <c r="AN226" s="70">
        <v>1</v>
      </c>
      <c r="AO226" s="70"/>
      <c r="AP226" s="70"/>
      <c r="AQ226" s="70"/>
      <c r="AR226" s="70"/>
      <c r="AS226" s="70">
        <f t="shared" si="28"/>
        <v>1</v>
      </c>
      <c r="AV226" s="70">
        <v>3</v>
      </c>
      <c r="AW226" s="70">
        <v>3</v>
      </c>
      <c r="AX226" s="70"/>
    </row>
    <row r="227" spans="1:50" x14ac:dyDescent="0.25">
      <c r="A227" s="62"/>
      <c r="AH227" s="62">
        <v>8</v>
      </c>
      <c r="AI227" s="74" t="s">
        <v>51</v>
      </c>
      <c r="AJ227" s="70"/>
      <c r="AK227" s="70"/>
      <c r="AL227" s="70"/>
      <c r="AM227" s="70"/>
      <c r="AN227" s="70">
        <v>5</v>
      </c>
      <c r="AO227" s="70">
        <v>3</v>
      </c>
      <c r="AP227" s="70">
        <v>1</v>
      </c>
      <c r="AQ227" s="70"/>
      <c r="AR227" s="70">
        <v>1</v>
      </c>
      <c r="AS227" s="70">
        <f t="shared" si="28"/>
        <v>10</v>
      </c>
      <c r="AV227" s="70">
        <v>2</v>
      </c>
      <c r="AW227" s="70">
        <v>2</v>
      </c>
      <c r="AX227" s="70">
        <v>1</v>
      </c>
    </row>
    <row r="228" spans="1:50" x14ac:dyDescent="0.25">
      <c r="A228" s="62"/>
      <c r="C228" s="1" t="s">
        <v>20</v>
      </c>
      <c r="G228" s="1" t="s">
        <v>21</v>
      </c>
      <c r="AH228" s="62">
        <v>9</v>
      </c>
      <c r="AI228" s="74" t="s">
        <v>42</v>
      </c>
      <c r="AJ228" s="70"/>
      <c r="AK228" s="70"/>
      <c r="AL228" s="70"/>
      <c r="AM228" s="70"/>
      <c r="AN228" s="70">
        <v>3</v>
      </c>
      <c r="AO228" s="70"/>
      <c r="AP228" s="70">
        <v>3</v>
      </c>
      <c r="AQ228" s="70"/>
      <c r="AR228" s="70"/>
      <c r="AS228" s="70">
        <f t="shared" si="28"/>
        <v>6</v>
      </c>
      <c r="AV228" s="70"/>
      <c r="AW228" s="70"/>
      <c r="AX228" s="70"/>
    </row>
    <row r="229" spans="1:50" x14ac:dyDescent="0.25">
      <c r="A229" s="162" t="s">
        <v>216</v>
      </c>
      <c r="B229" s="19" t="s">
        <v>19</v>
      </c>
      <c r="C229" s="72">
        <v>14</v>
      </c>
      <c r="D229" s="75">
        <v>19</v>
      </c>
      <c r="E229" s="75">
        <v>24</v>
      </c>
      <c r="F229" s="75">
        <v>29</v>
      </c>
      <c r="G229" s="75">
        <v>4</v>
      </c>
      <c r="H229" s="75">
        <v>9</v>
      </c>
      <c r="I229" s="75">
        <v>14</v>
      </c>
      <c r="J229" s="75">
        <v>19</v>
      </c>
      <c r="K229" s="75">
        <v>24</v>
      </c>
      <c r="L229" s="7" t="s">
        <v>24</v>
      </c>
      <c r="AH229" s="62">
        <v>10</v>
      </c>
      <c r="AI229" s="74" t="s">
        <v>10</v>
      </c>
      <c r="AJ229" s="70"/>
      <c r="AK229" s="70"/>
      <c r="AL229" s="70"/>
      <c r="AM229" s="70"/>
      <c r="AN229" s="70"/>
      <c r="AO229" s="70"/>
      <c r="AP229" s="70"/>
      <c r="AQ229" s="70">
        <v>1</v>
      </c>
      <c r="AR229" s="70"/>
      <c r="AS229" s="70">
        <f t="shared" si="28"/>
        <v>1</v>
      </c>
      <c r="AV229" s="70"/>
      <c r="AW229" s="70"/>
      <c r="AX229" s="87"/>
    </row>
    <row r="230" spans="1:50" x14ac:dyDescent="0.25">
      <c r="A230" s="62">
        <v>1</v>
      </c>
      <c r="B230" s="2" t="s">
        <v>1</v>
      </c>
      <c r="C230" s="23"/>
      <c r="D230" s="23"/>
      <c r="E230" s="23"/>
      <c r="F230" s="23"/>
      <c r="G230" s="23">
        <v>4</v>
      </c>
      <c r="H230" s="23">
        <v>22</v>
      </c>
      <c r="I230" s="23">
        <v>15</v>
      </c>
      <c r="J230" s="23">
        <v>7</v>
      </c>
      <c r="K230" s="23">
        <v>2</v>
      </c>
      <c r="L230" s="23">
        <f t="shared" ref="L230:L264" si="30">SUM(C230:K230)</f>
        <v>50</v>
      </c>
      <c r="AH230" s="62">
        <v>11</v>
      </c>
      <c r="AI230" s="74" t="s">
        <v>11</v>
      </c>
      <c r="AJ230" s="70"/>
      <c r="AK230" s="70"/>
      <c r="AL230" s="70"/>
      <c r="AM230" s="70"/>
      <c r="AN230" s="70">
        <v>600</v>
      </c>
      <c r="AO230" s="70">
        <v>8000</v>
      </c>
      <c r="AP230" s="70">
        <v>5500</v>
      </c>
      <c r="AQ230" s="70">
        <v>600</v>
      </c>
      <c r="AR230" s="70">
        <v>55</v>
      </c>
      <c r="AS230" s="70">
        <f t="shared" si="28"/>
        <v>14755</v>
      </c>
      <c r="AV230" s="70">
        <v>5000</v>
      </c>
      <c r="AW230" s="70">
        <v>3500</v>
      </c>
      <c r="AX230" s="70">
        <v>500</v>
      </c>
    </row>
    <row r="231" spans="1:50" x14ac:dyDescent="0.25">
      <c r="A231" s="62"/>
      <c r="B231" s="2" t="s">
        <v>49</v>
      </c>
      <c r="C231" s="23"/>
      <c r="D231" s="23"/>
      <c r="E231" s="23"/>
      <c r="F231" s="23"/>
      <c r="G231" s="23"/>
      <c r="H231" s="23"/>
      <c r="I231" s="23"/>
      <c r="J231" s="23"/>
      <c r="K231" s="23"/>
      <c r="L231" s="23">
        <f t="shared" si="30"/>
        <v>0</v>
      </c>
      <c r="AH231" s="62">
        <v>12</v>
      </c>
      <c r="AI231" s="74" t="s">
        <v>12</v>
      </c>
      <c r="AJ231" s="70"/>
      <c r="AK231" s="70"/>
      <c r="AL231" s="70"/>
      <c r="AM231" s="70"/>
      <c r="AN231" s="70">
        <v>40</v>
      </c>
      <c r="AO231" s="70">
        <v>1</v>
      </c>
      <c r="AP231" s="70"/>
      <c r="AQ231" s="70"/>
      <c r="AR231" s="70"/>
      <c r="AS231" s="70">
        <f t="shared" si="28"/>
        <v>41</v>
      </c>
      <c r="AV231" s="70">
        <v>2</v>
      </c>
      <c r="AW231" s="70">
        <v>4</v>
      </c>
      <c r="AX231" s="70"/>
    </row>
    <row r="232" spans="1:50" x14ac:dyDescent="0.25">
      <c r="A232" s="62">
        <v>2</v>
      </c>
      <c r="B232" s="2" t="s">
        <v>45</v>
      </c>
      <c r="C232" s="23"/>
      <c r="D232" s="23"/>
      <c r="E232" s="23"/>
      <c r="F232" s="23"/>
      <c r="G232" s="23"/>
      <c r="H232" s="23"/>
      <c r="I232" s="23"/>
      <c r="J232" s="23">
        <v>1</v>
      </c>
      <c r="K232" s="23"/>
      <c r="L232" s="23">
        <f t="shared" si="30"/>
        <v>1</v>
      </c>
      <c r="AH232" s="62">
        <v>13</v>
      </c>
      <c r="AI232" s="74" t="s">
        <v>32</v>
      </c>
      <c r="AJ232" s="70"/>
      <c r="AK232" s="70"/>
      <c r="AL232" s="70"/>
      <c r="AM232" s="70"/>
      <c r="AN232" s="70"/>
      <c r="AO232" s="70">
        <v>3</v>
      </c>
      <c r="AP232" s="70"/>
      <c r="AQ232" s="70"/>
      <c r="AR232" s="70">
        <v>1</v>
      </c>
      <c r="AS232" s="70">
        <f t="shared" si="28"/>
        <v>4</v>
      </c>
      <c r="AV232" s="70"/>
      <c r="AW232" s="70"/>
      <c r="AX232" s="70">
        <v>20</v>
      </c>
    </row>
    <row r="233" spans="1:50" x14ac:dyDescent="0.25">
      <c r="A233" s="62">
        <v>3</v>
      </c>
      <c r="B233" s="2" t="s">
        <v>41</v>
      </c>
      <c r="C233" s="23"/>
      <c r="D233" s="23">
        <v>1</v>
      </c>
      <c r="E233" s="23"/>
      <c r="F233" s="23">
        <v>20</v>
      </c>
      <c r="G233" s="23">
        <v>5</v>
      </c>
      <c r="H233" s="23">
        <v>6</v>
      </c>
      <c r="I233" s="23"/>
      <c r="J233" s="23"/>
      <c r="K233" s="23"/>
      <c r="L233" s="23">
        <f t="shared" si="30"/>
        <v>32</v>
      </c>
      <c r="AH233" s="62"/>
      <c r="AI233" s="74" t="s">
        <v>46</v>
      </c>
      <c r="AS233" s="157">
        <v>0</v>
      </c>
      <c r="AV233" s="70"/>
      <c r="AW233" s="70"/>
      <c r="AX233" s="70">
        <v>1</v>
      </c>
    </row>
    <row r="234" spans="1:50" x14ac:dyDescent="0.25">
      <c r="A234" s="62">
        <v>4</v>
      </c>
      <c r="B234" s="2" t="s">
        <v>2</v>
      </c>
      <c r="C234" s="23"/>
      <c r="D234" s="23">
        <v>2</v>
      </c>
      <c r="E234" s="23"/>
      <c r="F234" s="23">
        <v>7</v>
      </c>
      <c r="G234" s="23">
        <v>2</v>
      </c>
      <c r="H234" s="23">
        <v>4</v>
      </c>
      <c r="I234" s="23"/>
      <c r="J234" s="23">
        <v>1</v>
      </c>
      <c r="K234" s="23"/>
      <c r="L234" s="23">
        <f t="shared" si="30"/>
        <v>16</v>
      </c>
      <c r="AH234" s="62">
        <v>14</v>
      </c>
      <c r="AI234" s="74" t="s">
        <v>13</v>
      </c>
      <c r="AJ234" s="70"/>
      <c r="AK234" s="70"/>
      <c r="AL234" s="70"/>
      <c r="AM234" s="70"/>
      <c r="AN234" s="70"/>
      <c r="AO234" s="70"/>
      <c r="AP234" s="70"/>
      <c r="AQ234" s="70">
        <v>20</v>
      </c>
      <c r="AR234" s="70"/>
      <c r="AS234" s="70">
        <f t="shared" ref="AS234:AS240" si="31">SUM(AJ234:AR234)</f>
        <v>20</v>
      </c>
      <c r="AV234" s="70"/>
      <c r="AW234" s="70"/>
      <c r="AX234" s="70">
        <v>4</v>
      </c>
    </row>
    <row r="235" spans="1:50" x14ac:dyDescent="0.25">
      <c r="A235" s="62"/>
      <c r="B235" s="2" t="s">
        <v>43</v>
      </c>
      <c r="C235" s="23"/>
      <c r="D235" s="23"/>
      <c r="E235" s="23"/>
      <c r="F235" s="23"/>
      <c r="G235" s="23"/>
      <c r="H235" s="23"/>
      <c r="I235" s="23"/>
      <c r="J235" s="23"/>
      <c r="K235" s="23"/>
      <c r="L235" s="23">
        <f t="shared" si="30"/>
        <v>0</v>
      </c>
      <c r="AH235" s="62">
        <v>15</v>
      </c>
      <c r="AI235" s="74" t="s">
        <v>14</v>
      </c>
      <c r="AJ235" s="70"/>
      <c r="AK235" s="70"/>
      <c r="AL235" s="70">
        <v>1</v>
      </c>
      <c r="AM235" s="70">
        <v>9</v>
      </c>
      <c r="AN235" s="70">
        <v>80</v>
      </c>
      <c r="AO235" s="70">
        <v>600</v>
      </c>
      <c r="AP235" s="70">
        <v>700</v>
      </c>
      <c r="AQ235" s="70">
        <v>60</v>
      </c>
      <c r="AR235" s="70">
        <v>12</v>
      </c>
      <c r="AS235" s="70">
        <f t="shared" si="31"/>
        <v>1462</v>
      </c>
      <c r="AV235" s="70">
        <v>300</v>
      </c>
      <c r="AW235" s="70">
        <v>400</v>
      </c>
      <c r="AX235" s="70">
        <v>27</v>
      </c>
    </row>
    <row r="236" spans="1:50" x14ac:dyDescent="0.25">
      <c r="A236" s="62">
        <v>5</v>
      </c>
      <c r="B236" s="2" t="s">
        <v>3</v>
      </c>
      <c r="C236" s="23">
        <v>6</v>
      </c>
      <c r="D236" s="23">
        <v>7</v>
      </c>
      <c r="E236" s="23">
        <v>9</v>
      </c>
      <c r="F236" s="23">
        <v>17</v>
      </c>
      <c r="G236" s="23">
        <v>6</v>
      </c>
      <c r="H236" s="23">
        <v>4</v>
      </c>
      <c r="I236" s="23">
        <v>3</v>
      </c>
      <c r="J236" s="23">
        <v>11</v>
      </c>
      <c r="K236" s="23">
        <v>1</v>
      </c>
      <c r="L236" s="23">
        <f t="shared" si="30"/>
        <v>64</v>
      </c>
      <c r="AH236" s="62">
        <v>16</v>
      </c>
      <c r="AI236" s="74" t="s">
        <v>40</v>
      </c>
      <c r="AJ236" s="70">
        <v>9</v>
      </c>
      <c r="AK236" s="70"/>
      <c r="AL236" s="70"/>
      <c r="AM236" s="70"/>
      <c r="AN236" s="70"/>
      <c r="AO236" s="70"/>
      <c r="AP236" s="70"/>
      <c r="AQ236" s="70"/>
      <c r="AR236" s="70"/>
      <c r="AS236" s="70">
        <f t="shared" si="31"/>
        <v>9</v>
      </c>
      <c r="AV236" s="70"/>
      <c r="AW236" s="70"/>
      <c r="AX236" s="70"/>
    </row>
    <row r="237" spans="1:50" x14ac:dyDescent="0.25">
      <c r="A237" s="62">
        <v>6</v>
      </c>
      <c r="B237" s="2" t="s">
        <v>4</v>
      </c>
      <c r="C237" s="23"/>
      <c r="D237" s="23">
        <v>1</v>
      </c>
      <c r="E237" s="23"/>
      <c r="F237" s="23">
        <v>2</v>
      </c>
      <c r="G237" s="23">
        <v>1</v>
      </c>
      <c r="H237" s="23"/>
      <c r="I237" s="23">
        <v>1</v>
      </c>
      <c r="J237" s="23"/>
      <c r="K237" s="23"/>
      <c r="L237" s="23">
        <f t="shared" si="30"/>
        <v>5</v>
      </c>
      <c r="AH237" s="62">
        <v>17</v>
      </c>
      <c r="AI237" s="74" t="s">
        <v>15</v>
      </c>
      <c r="AJ237" s="70"/>
      <c r="AK237" s="70"/>
      <c r="AL237" s="70"/>
      <c r="AM237" s="70"/>
      <c r="AN237" s="70">
        <v>58</v>
      </c>
      <c r="AO237" s="70">
        <v>210</v>
      </c>
      <c r="AP237" s="70">
        <v>160</v>
      </c>
      <c r="AQ237" s="70"/>
      <c r="AR237" s="70">
        <v>1</v>
      </c>
      <c r="AS237" s="70">
        <f t="shared" si="31"/>
        <v>429</v>
      </c>
      <c r="AV237" s="70">
        <v>32</v>
      </c>
      <c r="AW237" s="70">
        <v>81</v>
      </c>
      <c r="AX237" s="70">
        <v>9</v>
      </c>
    </row>
    <row r="238" spans="1:50" x14ac:dyDescent="0.25">
      <c r="A238" s="62"/>
      <c r="B238" s="2" t="s">
        <v>48</v>
      </c>
      <c r="C238" s="23"/>
      <c r="D238" s="23"/>
      <c r="E238" s="23"/>
      <c r="F238" s="23"/>
      <c r="G238" s="23"/>
      <c r="H238" s="23"/>
      <c r="I238" s="23"/>
      <c r="J238" s="23"/>
      <c r="K238" s="23"/>
      <c r="L238" s="23">
        <f t="shared" si="30"/>
        <v>0</v>
      </c>
      <c r="AH238" s="62">
        <v>18</v>
      </c>
      <c r="AI238" s="74" t="s">
        <v>54</v>
      </c>
      <c r="AJ238" s="70"/>
      <c r="AK238" s="70"/>
      <c r="AL238" s="70"/>
      <c r="AM238" s="70"/>
      <c r="AN238" s="70"/>
      <c r="AO238" s="70">
        <v>4</v>
      </c>
      <c r="AP238" s="70"/>
      <c r="AQ238" s="70"/>
      <c r="AR238" s="70"/>
      <c r="AS238" s="70">
        <f t="shared" si="31"/>
        <v>4</v>
      </c>
      <c r="AV238" s="70"/>
      <c r="AW238" s="70"/>
      <c r="AX238" s="70">
        <v>4</v>
      </c>
    </row>
    <row r="239" spans="1:50" x14ac:dyDescent="0.25">
      <c r="A239" s="62">
        <v>7</v>
      </c>
      <c r="B239" s="2" t="s">
        <v>6</v>
      </c>
      <c r="C239" s="23"/>
      <c r="D239" s="23"/>
      <c r="E239" s="23"/>
      <c r="F239" s="23"/>
      <c r="G239" s="23"/>
      <c r="H239" s="23"/>
      <c r="I239" s="23"/>
      <c r="J239" s="23">
        <v>1</v>
      </c>
      <c r="K239" s="23">
        <v>1</v>
      </c>
      <c r="L239" s="23">
        <f t="shared" si="30"/>
        <v>2</v>
      </c>
      <c r="AH239" s="62">
        <v>19</v>
      </c>
      <c r="AI239" s="74" t="s">
        <v>16</v>
      </c>
      <c r="AJ239" s="70"/>
      <c r="AK239" s="70"/>
      <c r="AL239" s="70"/>
      <c r="AM239" s="70">
        <v>2</v>
      </c>
      <c r="AN239" s="70"/>
      <c r="AO239" s="70">
        <v>2</v>
      </c>
      <c r="AP239" s="70"/>
      <c r="AQ239" s="70"/>
      <c r="AR239" s="70"/>
      <c r="AS239" s="70">
        <f t="shared" si="31"/>
        <v>4</v>
      </c>
      <c r="AV239" s="70">
        <v>1</v>
      </c>
      <c r="AW239" s="70">
        <v>2</v>
      </c>
      <c r="AX239" s="70">
        <v>1</v>
      </c>
    </row>
    <row r="240" spans="1:50" x14ac:dyDescent="0.25">
      <c r="A240" s="62">
        <v>8</v>
      </c>
      <c r="B240" s="2" t="s">
        <v>7</v>
      </c>
      <c r="C240" s="23"/>
      <c r="D240" s="23"/>
      <c r="E240" s="23"/>
      <c r="F240" s="23"/>
      <c r="G240" s="23">
        <v>2</v>
      </c>
      <c r="H240" s="23">
        <v>3</v>
      </c>
      <c r="I240" s="23">
        <v>8</v>
      </c>
      <c r="J240" s="23">
        <v>5</v>
      </c>
      <c r="K240" s="23">
        <v>2</v>
      </c>
      <c r="L240" s="23">
        <f t="shared" si="30"/>
        <v>20</v>
      </c>
      <c r="AH240" s="62">
        <v>20</v>
      </c>
      <c r="AI240" s="74" t="s">
        <v>17</v>
      </c>
      <c r="AJ240" s="70"/>
      <c r="AK240" s="70"/>
      <c r="AL240" s="70"/>
      <c r="AM240" s="70"/>
      <c r="AN240" s="70">
        <v>1</v>
      </c>
      <c r="AO240" s="70"/>
      <c r="AP240" s="70"/>
      <c r="AQ240" s="70"/>
      <c r="AR240" s="70"/>
      <c r="AS240" s="70">
        <f t="shared" si="31"/>
        <v>1</v>
      </c>
      <c r="AT240" s="11"/>
      <c r="AU240" s="11"/>
      <c r="AV240" s="70"/>
      <c r="AW240" s="70"/>
      <c r="AX240" s="70"/>
    </row>
    <row r="241" spans="1:50" x14ac:dyDescent="0.25">
      <c r="A241" s="62"/>
      <c r="B241" s="83" t="s">
        <v>81</v>
      </c>
      <c r="C241" s="23"/>
      <c r="D241" s="23"/>
      <c r="E241" s="23"/>
      <c r="F241" s="23"/>
      <c r="G241" s="23"/>
      <c r="H241" s="23"/>
      <c r="I241" s="23"/>
      <c r="J241" s="23"/>
      <c r="K241" s="23"/>
      <c r="L241" s="23"/>
      <c r="AH241" s="62"/>
      <c r="AI241" s="135" t="s">
        <v>24</v>
      </c>
      <c r="AJ241" s="128">
        <f t="shared" ref="AJ241:AS241" si="32">SUM(AJ220:AJ240)</f>
        <v>9</v>
      </c>
      <c r="AK241" s="129">
        <f t="shared" si="32"/>
        <v>0</v>
      </c>
      <c r="AL241" s="129">
        <f t="shared" si="32"/>
        <v>9</v>
      </c>
      <c r="AM241" s="129">
        <f t="shared" si="32"/>
        <v>35</v>
      </c>
      <c r="AN241" s="129">
        <f t="shared" si="32"/>
        <v>841</v>
      </c>
      <c r="AO241" s="129">
        <f t="shared" si="32"/>
        <v>8861</v>
      </c>
      <c r="AP241" s="129">
        <f t="shared" si="32"/>
        <v>6374</v>
      </c>
      <c r="AQ241" s="129">
        <f t="shared" si="32"/>
        <v>683</v>
      </c>
      <c r="AR241" s="129">
        <f t="shared" si="32"/>
        <v>77</v>
      </c>
      <c r="AS241" s="129">
        <f t="shared" si="32"/>
        <v>16889</v>
      </c>
      <c r="AV241" s="129">
        <f t="shared" ref="AV241:AX241" si="33">SUM(AV220:AV240)</f>
        <v>5439</v>
      </c>
      <c r="AW241" s="129">
        <f t="shared" si="33"/>
        <v>4021</v>
      </c>
      <c r="AX241" s="129">
        <f t="shared" si="33"/>
        <v>577</v>
      </c>
    </row>
    <row r="242" spans="1:50" x14ac:dyDescent="0.25">
      <c r="A242" s="62"/>
      <c r="B242" s="2" t="s">
        <v>50</v>
      </c>
      <c r="C242" s="23"/>
      <c r="D242" s="23"/>
      <c r="E242" s="23"/>
      <c r="F242" s="23"/>
      <c r="G242" s="23"/>
      <c r="H242" s="23"/>
      <c r="I242" s="23"/>
      <c r="J242" s="23"/>
      <c r="K242" s="23"/>
      <c r="L242" s="23">
        <f t="shared" si="30"/>
        <v>0</v>
      </c>
      <c r="AH242" s="62"/>
    </row>
    <row r="243" spans="1:50" x14ac:dyDescent="0.25">
      <c r="A243" s="62">
        <v>9</v>
      </c>
      <c r="B243" s="2" t="s">
        <v>51</v>
      </c>
      <c r="C243" s="23"/>
      <c r="D243" s="23"/>
      <c r="E243" s="23"/>
      <c r="F243" s="23"/>
      <c r="G243" s="23"/>
      <c r="H243" s="23">
        <v>2</v>
      </c>
      <c r="I243" s="23"/>
      <c r="J243" s="23">
        <v>1</v>
      </c>
      <c r="K243" s="23"/>
      <c r="L243" s="23">
        <f t="shared" si="30"/>
        <v>3</v>
      </c>
      <c r="AH243" s="62"/>
    </row>
    <row r="244" spans="1:50" x14ac:dyDescent="0.25">
      <c r="A244" s="62">
        <v>10</v>
      </c>
      <c r="B244" s="2" t="s">
        <v>42</v>
      </c>
      <c r="C244" s="23"/>
      <c r="D244" s="23"/>
      <c r="E244" s="23"/>
      <c r="F244" s="23"/>
      <c r="G244" s="23"/>
      <c r="H244" s="23">
        <v>1</v>
      </c>
      <c r="I244" s="23"/>
      <c r="J244" s="23"/>
      <c r="K244" s="23"/>
      <c r="L244" s="23">
        <f t="shared" si="30"/>
        <v>1</v>
      </c>
      <c r="AH244" s="62"/>
    </row>
    <row r="245" spans="1:50" x14ac:dyDescent="0.25">
      <c r="A245" s="62">
        <v>11</v>
      </c>
      <c r="B245" s="2" t="s">
        <v>8</v>
      </c>
      <c r="C245" s="23"/>
      <c r="D245" s="23"/>
      <c r="E245" s="23"/>
      <c r="F245" s="23"/>
      <c r="G245" s="23"/>
      <c r="H245" s="23"/>
      <c r="I245" s="23">
        <v>3</v>
      </c>
      <c r="J245" s="23">
        <v>2</v>
      </c>
      <c r="K245" s="23"/>
      <c r="L245" s="23">
        <f t="shared" si="30"/>
        <v>5</v>
      </c>
      <c r="AH245" s="62"/>
      <c r="AI245" s="1" t="s">
        <v>187</v>
      </c>
    </row>
    <row r="246" spans="1:50" x14ac:dyDescent="0.25">
      <c r="A246" s="62"/>
      <c r="B246" s="2" t="s">
        <v>9</v>
      </c>
      <c r="C246" s="23"/>
      <c r="D246" s="23"/>
      <c r="E246" s="23"/>
      <c r="F246" s="23"/>
      <c r="G246" s="23"/>
      <c r="H246" s="23"/>
      <c r="I246" s="23"/>
      <c r="J246" s="23"/>
      <c r="K246" s="23"/>
      <c r="L246" s="23">
        <f t="shared" si="30"/>
        <v>0</v>
      </c>
      <c r="AH246" s="62"/>
      <c r="AI246" s="1" t="s">
        <v>144</v>
      </c>
    </row>
    <row r="247" spans="1:50" x14ac:dyDescent="0.25">
      <c r="A247" s="62">
        <v>12</v>
      </c>
      <c r="B247" s="2" t="s">
        <v>44</v>
      </c>
      <c r="C247" s="23"/>
      <c r="D247" s="23"/>
      <c r="E247" s="23"/>
      <c r="F247" s="23"/>
      <c r="G247" s="23"/>
      <c r="H247" s="23">
        <v>1</v>
      </c>
      <c r="I247" s="23"/>
      <c r="J247" s="23"/>
      <c r="K247" s="23">
        <v>2</v>
      </c>
      <c r="L247" s="23">
        <f t="shared" si="30"/>
        <v>3</v>
      </c>
      <c r="AH247" s="62"/>
    </row>
    <row r="248" spans="1:50" x14ac:dyDescent="0.25">
      <c r="A248" s="62">
        <v>13</v>
      </c>
      <c r="B248" s="2" t="s">
        <v>10</v>
      </c>
      <c r="C248" s="23"/>
      <c r="D248" s="23"/>
      <c r="E248" s="23"/>
      <c r="F248" s="23"/>
      <c r="G248" s="23">
        <v>14</v>
      </c>
      <c r="H248" s="23">
        <v>8</v>
      </c>
      <c r="I248" s="23">
        <v>1</v>
      </c>
      <c r="J248" s="23"/>
      <c r="K248" s="23">
        <v>1</v>
      </c>
      <c r="L248" s="23">
        <f t="shared" si="30"/>
        <v>24</v>
      </c>
      <c r="AH248" s="62"/>
      <c r="AJ248" s="1" t="s">
        <v>20</v>
      </c>
      <c r="AK248" s="1"/>
      <c r="AL248" s="1"/>
      <c r="AM248" s="1"/>
      <c r="AN248" s="1" t="s">
        <v>21</v>
      </c>
      <c r="AO248" s="1"/>
      <c r="AP248" s="1"/>
      <c r="AQ248" s="1"/>
      <c r="AR248" s="1"/>
      <c r="AV248" t="s">
        <v>176</v>
      </c>
    </row>
    <row r="249" spans="1:50" x14ac:dyDescent="0.25">
      <c r="A249" s="62">
        <v>14</v>
      </c>
      <c r="B249" s="2" t="s">
        <v>11</v>
      </c>
      <c r="C249" s="23"/>
      <c r="D249" s="23"/>
      <c r="E249" s="23"/>
      <c r="F249" s="23">
        <v>1</v>
      </c>
      <c r="G249" s="23">
        <v>5</v>
      </c>
      <c r="H249" s="23">
        <v>300</v>
      </c>
      <c r="I249" s="23">
        <v>400</v>
      </c>
      <c r="J249" s="23">
        <v>75</v>
      </c>
      <c r="K249" s="23">
        <v>18</v>
      </c>
      <c r="L249" s="23">
        <f t="shared" si="30"/>
        <v>799</v>
      </c>
      <c r="AH249" s="62"/>
      <c r="AI249" s="89" t="s">
        <v>39</v>
      </c>
      <c r="AJ249" s="105">
        <v>13</v>
      </c>
      <c r="AK249" s="106">
        <v>18</v>
      </c>
      <c r="AL249" s="106">
        <v>23</v>
      </c>
      <c r="AM249" s="106">
        <v>28</v>
      </c>
      <c r="AN249" s="106">
        <v>3</v>
      </c>
      <c r="AO249" s="106">
        <v>8</v>
      </c>
      <c r="AP249" s="106">
        <v>14</v>
      </c>
      <c r="AQ249" s="106">
        <v>18</v>
      </c>
      <c r="AR249" s="106">
        <v>23</v>
      </c>
      <c r="AS249" s="80" t="s">
        <v>24</v>
      </c>
      <c r="AV249" s="144">
        <v>43595</v>
      </c>
    </row>
    <row r="250" spans="1:50" x14ac:dyDescent="0.25">
      <c r="A250" s="62">
        <v>15</v>
      </c>
      <c r="B250" s="2" t="s">
        <v>12</v>
      </c>
      <c r="C250" s="23"/>
      <c r="D250" s="23"/>
      <c r="E250" s="23"/>
      <c r="F250" s="23"/>
      <c r="G250" s="23"/>
      <c r="H250" s="23">
        <v>4</v>
      </c>
      <c r="I250" s="23">
        <v>10</v>
      </c>
      <c r="J250" s="23">
        <v>4</v>
      </c>
      <c r="K250" s="23">
        <v>1</v>
      </c>
      <c r="L250" s="23">
        <f t="shared" si="30"/>
        <v>19</v>
      </c>
      <c r="AH250" s="62">
        <v>1</v>
      </c>
      <c r="AI250" s="145" t="s">
        <v>1</v>
      </c>
      <c r="AJ250" s="70"/>
      <c r="AK250" s="70"/>
      <c r="AL250" s="70"/>
      <c r="AM250" s="70"/>
      <c r="AN250" s="70"/>
      <c r="AO250" s="70">
        <v>3</v>
      </c>
      <c r="AP250" s="70">
        <v>4</v>
      </c>
      <c r="AQ250" s="70"/>
      <c r="AR250" s="70"/>
      <c r="AS250" s="70">
        <f t="shared" ref="AS250:AS267" si="34">SUM(AJ250:AR250)</f>
        <v>7</v>
      </c>
      <c r="AV250" s="70">
        <v>6</v>
      </c>
    </row>
    <row r="251" spans="1:50" x14ac:dyDescent="0.25">
      <c r="A251" s="62">
        <v>16</v>
      </c>
      <c r="B251" s="2" t="s">
        <v>32</v>
      </c>
      <c r="C251" s="23"/>
      <c r="D251" s="23"/>
      <c r="E251" s="23"/>
      <c r="F251" s="23"/>
      <c r="G251" s="23"/>
      <c r="H251" s="23">
        <v>4</v>
      </c>
      <c r="I251" s="23">
        <v>1</v>
      </c>
      <c r="J251" s="23">
        <v>3</v>
      </c>
      <c r="K251" s="23"/>
      <c r="L251" s="23">
        <f t="shared" si="30"/>
        <v>8</v>
      </c>
      <c r="AH251" s="62">
        <v>2</v>
      </c>
      <c r="AI251" s="146" t="s">
        <v>41</v>
      </c>
      <c r="AJ251" s="70"/>
      <c r="AK251" s="70"/>
      <c r="AL251" s="70"/>
      <c r="AM251" s="70"/>
      <c r="AN251" s="70">
        <v>5</v>
      </c>
      <c r="AO251" s="70">
        <v>3</v>
      </c>
      <c r="AP251" s="70"/>
      <c r="AQ251" s="70"/>
      <c r="AR251" s="70"/>
      <c r="AS251" s="70">
        <f t="shared" si="34"/>
        <v>8</v>
      </c>
      <c r="AV251" s="70"/>
    </row>
    <row r="252" spans="1:50" x14ac:dyDescent="0.25">
      <c r="A252" s="62"/>
      <c r="B252" s="2" t="s">
        <v>18</v>
      </c>
      <c r="C252" s="23"/>
      <c r="D252" s="23"/>
      <c r="E252" s="23"/>
      <c r="F252" s="23"/>
      <c r="G252" s="23"/>
      <c r="H252" s="23"/>
      <c r="I252" s="23"/>
      <c r="J252" s="23"/>
      <c r="K252" s="23"/>
      <c r="L252" s="23">
        <f t="shared" si="30"/>
        <v>0</v>
      </c>
      <c r="AH252" s="62">
        <v>3</v>
      </c>
      <c r="AI252" s="146" t="s">
        <v>2</v>
      </c>
      <c r="AJ252" s="70"/>
      <c r="AK252" s="70">
        <v>3</v>
      </c>
      <c r="AL252" s="70">
        <v>16</v>
      </c>
      <c r="AM252" s="70">
        <v>2</v>
      </c>
      <c r="AN252" s="70">
        <v>3</v>
      </c>
      <c r="AO252" s="70">
        <v>6</v>
      </c>
      <c r="AP252" s="70">
        <v>8</v>
      </c>
      <c r="AQ252" s="70"/>
      <c r="AR252" s="70"/>
      <c r="AS252" s="70">
        <f t="shared" si="34"/>
        <v>38</v>
      </c>
      <c r="AV252" s="70">
        <v>4</v>
      </c>
    </row>
    <row r="253" spans="1:50" x14ac:dyDescent="0.25">
      <c r="A253" s="62">
        <v>17</v>
      </c>
      <c r="B253" s="2" t="s">
        <v>46</v>
      </c>
      <c r="C253" s="23"/>
      <c r="D253" s="23"/>
      <c r="E253" s="23"/>
      <c r="F253" s="23"/>
      <c r="G253" s="23"/>
      <c r="H253" s="23"/>
      <c r="I253" s="23"/>
      <c r="J253" s="23">
        <v>3</v>
      </c>
      <c r="K253" s="23"/>
      <c r="L253" s="23">
        <f t="shared" si="30"/>
        <v>3</v>
      </c>
      <c r="AH253" s="62">
        <v>4</v>
      </c>
      <c r="AI253" s="146" t="s">
        <v>3</v>
      </c>
      <c r="AJ253" s="70"/>
      <c r="AK253" s="70">
        <v>1</v>
      </c>
      <c r="AL253" s="70">
        <v>1</v>
      </c>
      <c r="AM253" s="70">
        <v>1</v>
      </c>
      <c r="AN253" s="70"/>
      <c r="AO253" s="70">
        <v>2</v>
      </c>
      <c r="AP253" s="70">
        <v>2</v>
      </c>
      <c r="AQ253" s="70">
        <v>2</v>
      </c>
      <c r="AR253" s="70">
        <v>3</v>
      </c>
      <c r="AS253" s="70">
        <f t="shared" si="34"/>
        <v>12</v>
      </c>
      <c r="AV253" s="70">
        <v>3</v>
      </c>
    </row>
    <row r="254" spans="1:50" x14ac:dyDescent="0.25">
      <c r="A254" s="62">
        <v>18</v>
      </c>
      <c r="B254" s="2" t="s">
        <v>13</v>
      </c>
      <c r="C254" s="23"/>
      <c r="D254" s="23"/>
      <c r="E254" s="23"/>
      <c r="F254" s="23"/>
      <c r="G254" s="23"/>
      <c r="H254" s="23"/>
      <c r="I254" s="23"/>
      <c r="J254" s="23">
        <v>20</v>
      </c>
      <c r="K254" s="23"/>
      <c r="L254" s="23">
        <f t="shared" si="30"/>
        <v>20</v>
      </c>
      <c r="AH254" s="62">
        <v>5</v>
      </c>
      <c r="AI254" s="146" t="s">
        <v>4</v>
      </c>
      <c r="AJ254" s="70"/>
      <c r="AK254" s="70"/>
      <c r="AL254" s="70"/>
      <c r="AM254" s="70"/>
      <c r="AN254" s="70"/>
      <c r="AO254" s="70"/>
      <c r="AP254" s="70">
        <v>1</v>
      </c>
      <c r="AQ254" s="70">
        <v>2</v>
      </c>
      <c r="AR254" s="70">
        <v>3</v>
      </c>
      <c r="AS254" s="70">
        <f t="shared" si="34"/>
        <v>6</v>
      </c>
      <c r="AV254" s="70">
        <v>2</v>
      </c>
    </row>
    <row r="255" spans="1:50" x14ac:dyDescent="0.25">
      <c r="A255" s="62">
        <v>19</v>
      </c>
      <c r="B255" s="2" t="s">
        <v>14</v>
      </c>
      <c r="C255" s="23"/>
      <c r="D255" s="23"/>
      <c r="E255" s="23"/>
      <c r="F255" s="23">
        <v>6</v>
      </c>
      <c r="G255" s="23">
        <v>2</v>
      </c>
      <c r="H255" s="23">
        <v>20</v>
      </c>
      <c r="I255" s="23">
        <v>35</v>
      </c>
      <c r="J255" s="23">
        <v>5</v>
      </c>
      <c r="K255" s="23">
        <v>1</v>
      </c>
      <c r="L255" s="23">
        <f t="shared" si="30"/>
        <v>69</v>
      </c>
      <c r="AH255" s="62">
        <v>6</v>
      </c>
      <c r="AI255" s="146" t="s">
        <v>7</v>
      </c>
      <c r="AJ255" s="70"/>
      <c r="AK255" s="70"/>
      <c r="AL255" s="70"/>
      <c r="AM255" s="70">
        <v>2</v>
      </c>
      <c r="AN255" s="70">
        <v>1</v>
      </c>
      <c r="AO255" s="70">
        <v>3</v>
      </c>
      <c r="AP255" s="70">
        <v>6</v>
      </c>
      <c r="AQ255" s="70">
        <v>6</v>
      </c>
      <c r="AR255" s="70"/>
      <c r="AS255" s="70">
        <f t="shared" si="34"/>
        <v>18</v>
      </c>
      <c r="AV255" s="70">
        <v>1</v>
      </c>
    </row>
    <row r="256" spans="1:50" x14ac:dyDescent="0.25">
      <c r="A256" s="62">
        <v>20</v>
      </c>
      <c r="B256" s="2" t="s">
        <v>40</v>
      </c>
      <c r="C256" s="23"/>
      <c r="D256" s="23">
        <v>2</v>
      </c>
      <c r="E256" s="23"/>
      <c r="F256" s="23"/>
      <c r="G256" s="23"/>
      <c r="H256" s="23"/>
      <c r="I256" s="23"/>
      <c r="J256" s="23"/>
      <c r="K256" s="23"/>
      <c r="L256" s="23">
        <f t="shared" si="30"/>
        <v>2</v>
      </c>
      <c r="AH256" s="62">
        <v>7</v>
      </c>
      <c r="AI256" s="146" t="s">
        <v>51</v>
      </c>
      <c r="AJ256" s="70"/>
      <c r="AK256" s="70"/>
      <c r="AL256" s="70"/>
      <c r="AM256" s="70"/>
      <c r="AN256" s="70">
        <v>1</v>
      </c>
      <c r="AO256" s="70">
        <v>4</v>
      </c>
      <c r="AP256" s="70">
        <v>1</v>
      </c>
      <c r="AQ256" s="70"/>
      <c r="AR256" s="70"/>
      <c r="AS256" s="70">
        <f t="shared" si="34"/>
        <v>6</v>
      </c>
      <c r="AV256" s="70">
        <v>2</v>
      </c>
    </row>
    <row r="257" spans="1:48" x14ac:dyDescent="0.25">
      <c r="A257" s="62"/>
      <c r="B257" s="2" t="s">
        <v>52</v>
      </c>
      <c r="C257" s="23"/>
      <c r="D257" s="23"/>
      <c r="E257" s="23"/>
      <c r="F257" s="23"/>
      <c r="G257" s="23"/>
      <c r="H257" s="23"/>
      <c r="I257" s="23"/>
      <c r="J257" s="23"/>
      <c r="K257" s="23"/>
      <c r="L257" s="23">
        <f t="shared" si="30"/>
        <v>0</v>
      </c>
      <c r="AH257" s="62">
        <v>8</v>
      </c>
      <c r="AI257" s="146" t="s">
        <v>42</v>
      </c>
      <c r="AJ257" s="70"/>
      <c r="AK257" s="70"/>
      <c r="AL257" s="70"/>
      <c r="AM257" s="70"/>
      <c r="AN257" s="70"/>
      <c r="AO257" s="70"/>
      <c r="AP257" s="70">
        <v>4</v>
      </c>
      <c r="AQ257" s="70"/>
      <c r="AR257" s="70"/>
      <c r="AS257" s="70">
        <f t="shared" si="34"/>
        <v>4</v>
      </c>
      <c r="AV257" s="70"/>
    </row>
    <row r="258" spans="1:48" x14ac:dyDescent="0.25">
      <c r="A258" s="62">
        <v>21</v>
      </c>
      <c r="B258" s="2" t="s">
        <v>53</v>
      </c>
      <c r="C258" s="23"/>
      <c r="D258" s="23"/>
      <c r="E258" s="23"/>
      <c r="F258" s="23"/>
      <c r="G258" s="23"/>
      <c r="H258" s="23"/>
      <c r="I258" s="23"/>
      <c r="J258" s="23">
        <v>2</v>
      </c>
      <c r="K258" s="23"/>
      <c r="L258" s="23">
        <f t="shared" si="30"/>
        <v>2</v>
      </c>
      <c r="AH258" s="62">
        <v>9</v>
      </c>
      <c r="AI258" s="146" t="s">
        <v>11</v>
      </c>
      <c r="AJ258" s="70"/>
      <c r="AK258" s="70"/>
      <c r="AL258" s="70"/>
      <c r="AM258" s="70"/>
      <c r="AN258" s="70"/>
      <c r="AO258" s="70">
        <v>4800</v>
      </c>
      <c r="AP258" s="70">
        <v>1600</v>
      </c>
      <c r="AQ258" s="70">
        <v>320</v>
      </c>
      <c r="AR258" s="70">
        <v>1</v>
      </c>
      <c r="AS258" s="70">
        <f t="shared" si="34"/>
        <v>6721</v>
      </c>
      <c r="AV258" s="70">
        <v>220</v>
      </c>
    </row>
    <row r="259" spans="1:48" x14ac:dyDescent="0.25">
      <c r="A259" s="62">
        <v>22</v>
      </c>
      <c r="B259" s="2" t="s">
        <v>15</v>
      </c>
      <c r="C259" s="23"/>
      <c r="D259" s="23"/>
      <c r="E259" s="23"/>
      <c r="F259" s="23"/>
      <c r="G259" s="23">
        <v>1</v>
      </c>
      <c r="H259" s="23"/>
      <c r="I259" s="23">
        <v>3</v>
      </c>
      <c r="J259" s="23"/>
      <c r="K259" s="23"/>
      <c r="L259" s="23">
        <f t="shared" si="30"/>
        <v>4</v>
      </c>
      <c r="AH259" s="62">
        <v>10</v>
      </c>
      <c r="AI259" s="146" t="s">
        <v>12</v>
      </c>
      <c r="AJ259" s="70"/>
      <c r="AK259" s="70"/>
      <c r="AL259" s="70"/>
      <c r="AM259" s="70"/>
      <c r="AN259" s="70"/>
      <c r="AO259" s="70">
        <v>2</v>
      </c>
      <c r="AP259" s="70">
        <v>2</v>
      </c>
      <c r="AQ259" s="70"/>
      <c r="AR259" s="70"/>
      <c r="AS259" s="70">
        <f t="shared" si="34"/>
        <v>4</v>
      </c>
      <c r="AV259" s="70">
        <v>4</v>
      </c>
    </row>
    <row r="260" spans="1:48" x14ac:dyDescent="0.25">
      <c r="A260" s="62">
        <v>23</v>
      </c>
      <c r="B260" s="2" t="s">
        <v>54</v>
      </c>
      <c r="C260" s="23"/>
      <c r="D260" s="23"/>
      <c r="E260" s="23"/>
      <c r="F260" s="23"/>
      <c r="G260" s="23"/>
      <c r="H260" s="23"/>
      <c r="I260" s="23">
        <v>2</v>
      </c>
      <c r="J260" s="23">
        <v>1</v>
      </c>
      <c r="K260" s="23"/>
      <c r="L260" s="23">
        <f t="shared" si="30"/>
        <v>3</v>
      </c>
      <c r="AH260" s="62">
        <v>11</v>
      </c>
      <c r="AI260" s="146" t="s">
        <v>32</v>
      </c>
      <c r="AJ260" s="70"/>
      <c r="AK260" s="70"/>
      <c r="AL260" s="70"/>
      <c r="AM260" s="70"/>
      <c r="AN260" s="70"/>
      <c r="AO260" s="70"/>
      <c r="AP260" s="70">
        <v>20</v>
      </c>
      <c r="AQ260" s="70"/>
      <c r="AR260" s="70">
        <v>1</v>
      </c>
      <c r="AS260" s="70">
        <f t="shared" si="34"/>
        <v>21</v>
      </c>
      <c r="AV260" s="70"/>
    </row>
    <row r="261" spans="1:48" x14ac:dyDescent="0.25">
      <c r="A261" s="62"/>
      <c r="B261" s="2" t="s">
        <v>47</v>
      </c>
      <c r="C261" s="23"/>
      <c r="D261" s="23"/>
      <c r="E261" s="23"/>
      <c r="F261" s="23"/>
      <c r="G261" s="23"/>
      <c r="H261" s="23">
        <v>2</v>
      </c>
      <c r="I261" s="23">
        <v>2</v>
      </c>
      <c r="J261" s="23"/>
      <c r="K261" s="23"/>
      <c r="L261" s="23">
        <f t="shared" si="30"/>
        <v>4</v>
      </c>
      <c r="AH261" s="62"/>
      <c r="AI261" s="71" t="s">
        <v>137</v>
      </c>
      <c r="AN261">
        <v>1</v>
      </c>
      <c r="AS261" s="70">
        <f t="shared" si="34"/>
        <v>1</v>
      </c>
    </row>
    <row r="262" spans="1:48" x14ac:dyDescent="0.25">
      <c r="A262" s="62">
        <v>24</v>
      </c>
      <c r="B262" s="2" t="s">
        <v>16</v>
      </c>
      <c r="C262" s="23"/>
      <c r="D262" s="23"/>
      <c r="E262" s="23"/>
      <c r="F262" s="23"/>
      <c r="G262" s="23"/>
      <c r="H262" s="23">
        <v>1</v>
      </c>
      <c r="I262" s="23"/>
      <c r="J262" s="23"/>
      <c r="K262" s="23"/>
      <c r="L262" s="23">
        <f t="shared" si="30"/>
        <v>1</v>
      </c>
      <c r="AH262" s="62">
        <v>12</v>
      </c>
      <c r="AI262" s="71" t="s">
        <v>46</v>
      </c>
      <c r="AP262">
        <v>1</v>
      </c>
      <c r="AS262" s="70">
        <f t="shared" si="34"/>
        <v>1</v>
      </c>
    </row>
    <row r="263" spans="1:48" x14ac:dyDescent="0.25">
      <c r="A263" s="62"/>
      <c r="B263" s="2" t="s">
        <v>55</v>
      </c>
      <c r="C263" s="23"/>
      <c r="D263" s="23"/>
      <c r="E263" s="23"/>
      <c r="F263" s="23"/>
      <c r="G263" s="23"/>
      <c r="H263" s="23"/>
      <c r="I263" s="23"/>
      <c r="J263" s="23"/>
      <c r="K263" s="23"/>
      <c r="L263" s="23">
        <f t="shared" si="30"/>
        <v>0</v>
      </c>
      <c r="AH263" s="62">
        <v>13</v>
      </c>
      <c r="AI263" s="71" t="s">
        <v>13</v>
      </c>
      <c r="AP263">
        <v>5</v>
      </c>
      <c r="AQ263">
        <v>20</v>
      </c>
      <c r="AR263">
        <v>1</v>
      </c>
      <c r="AS263" s="70">
        <f t="shared" si="34"/>
        <v>26</v>
      </c>
      <c r="AV263">
        <v>4</v>
      </c>
    </row>
    <row r="264" spans="1:48" x14ac:dyDescent="0.25">
      <c r="A264" s="62">
        <v>25</v>
      </c>
      <c r="B264" s="65" t="s">
        <v>17</v>
      </c>
      <c r="C264" s="23"/>
      <c r="D264" s="23"/>
      <c r="E264" s="23">
        <v>2</v>
      </c>
      <c r="F264" s="23"/>
      <c r="G264" s="23"/>
      <c r="H264" s="23"/>
      <c r="I264" s="23"/>
      <c r="J264" s="23"/>
      <c r="K264" s="23"/>
      <c r="L264" s="23">
        <f t="shared" si="30"/>
        <v>2</v>
      </c>
      <c r="AH264" s="62">
        <v>14</v>
      </c>
      <c r="AI264" s="71" t="s">
        <v>14</v>
      </c>
      <c r="AN264">
        <v>6</v>
      </c>
      <c r="AO264">
        <v>1700</v>
      </c>
      <c r="AP264">
        <v>150</v>
      </c>
      <c r="AQ264">
        <v>16</v>
      </c>
      <c r="AS264" s="70">
        <f t="shared" si="34"/>
        <v>1872</v>
      </c>
      <c r="AV264">
        <v>40</v>
      </c>
    </row>
    <row r="265" spans="1:48" x14ac:dyDescent="0.25">
      <c r="A265" s="62"/>
      <c r="B265" s="8" t="s">
        <v>24</v>
      </c>
      <c r="C265" s="124">
        <f>SUM(C230:C264)</f>
        <v>6</v>
      </c>
      <c r="D265" s="122">
        <f t="shared" ref="D265:L265" si="35">SUM(D230:D264)</f>
        <v>13</v>
      </c>
      <c r="E265" s="122">
        <f t="shared" si="35"/>
        <v>11</v>
      </c>
      <c r="F265" s="122">
        <f t="shared" si="35"/>
        <v>53</v>
      </c>
      <c r="G265" s="122">
        <f t="shared" si="35"/>
        <v>42</v>
      </c>
      <c r="H265" s="122">
        <f t="shared" si="35"/>
        <v>382</v>
      </c>
      <c r="I265" s="122">
        <f t="shared" si="35"/>
        <v>484</v>
      </c>
      <c r="J265" s="122">
        <f t="shared" si="35"/>
        <v>142</v>
      </c>
      <c r="K265" s="122">
        <f t="shared" si="35"/>
        <v>29</v>
      </c>
      <c r="L265" s="122">
        <f t="shared" si="35"/>
        <v>1162</v>
      </c>
      <c r="AH265" s="62">
        <v>15</v>
      </c>
      <c r="AI265" s="71" t="s">
        <v>53</v>
      </c>
      <c r="AP265">
        <v>1</v>
      </c>
      <c r="AS265" s="70">
        <f t="shared" si="34"/>
        <v>1</v>
      </c>
    </row>
    <row r="266" spans="1:48" x14ac:dyDescent="0.25">
      <c r="A266" s="62"/>
      <c r="AH266" s="62">
        <v>16</v>
      </c>
      <c r="AI266" s="71" t="s">
        <v>15</v>
      </c>
      <c r="AN266">
        <v>7</v>
      </c>
      <c r="AO266">
        <v>60</v>
      </c>
      <c r="AP266">
        <v>54</v>
      </c>
      <c r="AR266">
        <v>1</v>
      </c>
      <c r="AS266" s="70">
        <f t="shared" si="34"/>
        <v>122</v>
      </c>
      <c r="AV266">
        <v>95</v>
      </c>
    </row>
    <row r="267" spans="1:48" x14ac:dyDescent="0.25">
      <c r="A267" s="62"/>
      <c r="AH267" s="62">
        <v>17</v>
      </c>
      <c r="AI267" s="71" t="s">
        <v>16</v>
      </c>
      <c r="AM267">
        <v>2</v>
      </c>
      <c r="AP267">
        <v>2</v>
      </c>
      <c r="AQ267">
        <v>2</v>
      </c>
      <c r="AR267">
        <v>1</v>
      </c>
      <c r="AS267" s="70">
        <f t="shared" si="34"/>
        <v>7</v>
      </c>
      <c r="AV267">
        <v>1</v>
      </c>
    </row>
    <row r="268" spans="1:48" x14ac:dyDescent="0.25">
      <c r="A268" s="62"/>
      <c r="B268" s="1" t="s">
        <v>186</v>
      </c>
      <c r="AH268" s="62"/>
      <c r="AI268" s="135" t="s">
        <v>24</v>
      </c>
      <c r="AJ268" s="152">
        <v>0</v>
      </c>
      <c r="AK268" s="153">
        <v>4</v>
      </c>
      <c r="AL268" s="153">
        <v>17</v>
      </c>
      <c r="AM268" s="153">
        <v>7</v>
      </c>
      <c r="AN268" s="153">
        <v>24</v>
      </c>
      <c r="AO268" s="153">
        <v>6583</v>
      </c>
      <c r="AP268" s="153">
        <v>1861</v>
      </c>
      <c r="AQ268" s="153">
        <v>368</v>
      </c>
      <c r="AR268" s="153">
        <v>11</v>
      </c>
      <c r="AS268" s="153">
        <f>SUM(AS250:AS267)</f>
        <v>8875</v>
      </c>
      <c r="AV268" s="153">
        <v>382</v>
      </c>
    </row>
    <row r="269" spans="1:48" x14ac:dyDescent="0.25">
      <c r="A269" s="62"/>
      <c r="B269" s="1" t="s">
        <v>132</v>
      </c>
      <c r="AH269" s="62"/>
    </row>
    <row r="270" spans="1:48" x14ac:dyDescent="0.25">
      <c r="A270" s="62"/>
      <c r="AH270" s="62"/>
    </row>
    <row r="271" spans="1:48" x14ac:dyDescent="0.25">
      <c r="A271" s="62"/>
      <c r="C271" s="1" t="s">
        <v>20</v>
      </c>
      <c r="G271" s="1" t="s">
        <v>21</v>
      </c>
      <c r="AH271" s="62"/>
    </row>
    <row r="272" spans="1:48" x14ac:dyDescent="0.25">
      <c r="A272" s="162" t="s">
        <v>216</v>
      </c>
      <c r="B272" s="19" t="s">
        <v>19</v>
      </c>
      <c r="C272" s="72">
        <v>13</v>
      </c>
      <c r="D272" s="75">
        <v>18</v>
      </c>
      <c r="E272" s="75">
        <v>23</v>
      </c>
      <c r="F272" s="75">
        <v>28</v>
      </c>
      <c r="G272" s="75">
        <v>3</v>
      </c>
      <c r="H272" s="75">
        <v>8</v>
      </c>
      <c r="I272" s="75">
        <v>13</v>
      </c>
      <c r="J272" s="75">
        <v>18</v>
      </c>
      <c r="K272" s="75">
        <v>23</v>
      </c>
      <c r="L272" s="7" t="s">
        <v>24</v>
      </c>
      <c r="AH272" s="62"/>
      <c r="AI272" s="1" t="s">
        <v>191</v>
      </c>
    </row>
    <row r="273" spans="1:50" x14ac:dyDescent="0.25">
      <c r="A273" s="62">
        <v>1</v>
      </c>
      <c r="B273" s="2" t="s">
        <v>1</v>
      </c>
      <c r="C273" s="23"/>
      <c r="D273" s="23"/>
      <c r="E273" s="23"/>
      <c r="F273" s="23">
        <v>1</v>
      </c>
      <c r="G273" s="23"/>
      <c r="H273" s="23">
        <v>1</v>
      </c>
      <c r="I273" s="23">
        <v>3</v>
      </c>
      <c r="J273" s="23">
        <v>2</v>
      </c>
      <c r="K273" s="23"/>
      <c r="L273" s="23">
        <f>SUM(C273:K273)</f>
        <v>7</v>
      </c>
      <c r="AH273" s="62"/>
      <c r="AI273" s="1" t="s">
        <v>144</v>
      </c>
    </row>
    <row r="274" spans="1:50" x14ac:dyDescent="0.25">
      <c r="A274" s="62"/>
      <c r="B274" s="2" t="s">
        <v>49</v>
      </c>
      <c r="C274" s="23"/>
      <c r="D274" s="23"/>
      <c r="E274" s="23"/>
      <c r="F274" s="23"/>
      <c r="G274" s="23"/>
      <c r="H274" s="23"/>
      <c r="I274" s="23"/>
      <c r="J274" s="23"/>
      <c r="K274" s="23"/>
      <c r="L274" s="23">
        <f t="shared" ref="L274:L307" si="36">SUM(C274:K274)</f>
        <v>0</v>
      </c>
      <c r="AH274" s="62"/>
      <c r="AV274" t="s">
        <v>205</v>
      </c>
    </row>
    <row r="275" spans="1:50" x14ac:dyDescent="0.25">
      <c r="A275" s="62"/>
      <c r="B275" s="2" t="s">
        <v>45</v>
      </c>
      <c r="C275" s="23"/>
      <c r="D275" s="23"/>
      <c r="E275" s="23"/>
      <c r="F275" s="23"/>
      <c r="G275" s="23"/>
      <c r="H275" s="23"/>
      <c r="I275" s="23"/>
      <c r="J275" s="23"/>
      <c r="K275" s="23"/>
      <c r="L275" s="23">
        <f t="shared" si="36"/>
        <v>0</v>
      </c>
      <c r="AH275" s="62"/>
      <c r="AJ275" s="1" t="s">
        <v>20</v>
      </c>
      <c r="AN275" s="1" t="s">
        <v>21</v>
      </c>
      <c r="AV275" s="1" t="s">
        <v>21</v>
      </c>
    </row>
    <row r="276" spans="1:50" x14ac:dyDescent="0.25">
      <c r="A276" s="62">
        <v>2</v>
      </c>
      <c r="B276" s="2" t="s">
        <v>41</v>
      </c>
      <c r="C276" s="23"/>
      <c r="D276" s="23">
        <v>9</v>
      </c>
      <c r="E276" s="23">
        <v>4</v>
      </c>
      <c r="F276" s="23">
        <v>3</v>
      </c>
      <c r="G276" s="23"/>
      <c r="H276" s="23">
        <v>2</v>
      </c>
      <c r="I276" s="23">
        <v>2</v>
      </c>
      <c r="J276" s="23">
        <v>1</v>
      </c>
      <c r="K276" s="23"/>
      <c r="L276" s="23">
        <f t="shared" si="36"/>
        <v>21</v>
      </c>
      <c r="AH276" s="62"/>
      <c r="AI276" s="89" t="s">
        <v>39</v>
      </c>
      <c r="AJ276" s="72">
        <v>11</v>
      </c>
      <c r="AK276" s="75">
        <v>16</v>
      </c>
      <c r="AL276" s="75">
        <v>21</v>
      </c>
      <c r="AM276" s="75">
        <v>26</v>
      </c>
      <c r="AN276" s="75">
        <v>1</v>
      </c>
      <c r="AO276" s="75">
        <v>6</v>
      </c>
      <c r="AP276" s="75">
        <v>11</v>
      </c>
      <c r="AQ276" s="75">
        <v>16</v>
      </c>
      <c r="AR276" s="75">
        <v>21</v>
      </c>
      <c r="AS276" s="80" t="s">
        <v>24</v>
      </c>
      <c r="AV276" s="162">
        <v>4</v>
      </c>
      <c r="AW276" s="162">
        <v>8</v>
      </c>
      <c r="AX276" s="162">
        <v>13</v>
      </c>
    </row>
    <row r="277" spans="1:50" x14ac:dyDescent="0.25">
      <c r="A277" s="62">
        <v>3</v>
      </c>
      <c r="B277" s="2" t="s">
        <v>2</v>
      </c>
      <c r="C277" s="23"/>
      <c r="D277" s="23"/>
      <c r="E277" s="23"/>
      <c r="F277" s="23">
        <v>1</v>
      </c>
      <c r="G277" s="23">
        <v>2</v>
      </c>
      <c r="H277" s="23">
        <v>4</v>
      </c>
      <c r="I277" s="23">
        <v>2</v>
      </c>
      <c r="J277" s="23">
        <v>1</v>
      </c>
      <c r="K277" s="23"/>
      <c r="L277" s="23">
        <f t="shared" si="36"/>
        <v>10</v>
      </c>
      <c r="AH277" s="62">
        <v>1</v>
      </c>
      <c r="AI277" s="165" t="s">
        <v>1</v>
      </c>
      <c r="AJ277" s="70"/>
      <c r="AK277" s="70"/>
      <c r="AL277" s="70"/>
      <c r="AM277" s="70"/>
      <c r="AN277" s="70"/>
      <c r="AO277" s="70">
        <v>2</v>
      </c>
      <c r="AP277" s="70">
        <v>20</v>
      </c>
      <c r="AQ277" s="70"/>
      <c r="AR277" s="70"/>
      <c r="AS277" s="70">
        <f t="shared" ref="AS277:AS299" si="37">SUM(AJ277:AR277)</f>
        <v>22</v>
      </c>
      <c r="AV277" s="70">
        <v>2</v>
      </c>
      <c r="AW277" s="70"/>
      <c r="AX277" s="70">
        <v>2</v>
      </c>
    </row>
    <row r="278" spans="1:50" x14ac:dyDescent="0.25">
      <c r="A278" s="62"/>
      <c r="B278" s="2" t="s">
        <v>43</v>
      </c>
      <c r="C278" s="23"/>
      <c r="D278" s="23"/>
      <c r="E278" s="23"/>
      <c r="F278" s="23"/>
      <c r="G278" s="23"/>
      <c r="H278" s="23"/>
      <c r="I278" s="23"/>
      <c r="J278" s="23"/>
      <c r="K278" s="23"/>
      <c r="L278" s="23">
        <f t="shared" si="36"/>
        <v>0</v>
      </c>
      <c r="AH278" s="62">
        <v>2</v>
      </c>
      <c r="AI278" s="166" t="s">
        <v>41</v>
      </c>
      <c r="AJ278" s="70"/>
      <c r="AK278" s="70"/>
      <c r="AL278" s="70"/>
      <c r="AM278" s="70"/>
      <c r="AN278" s="70"/>
      <c r="AO278" s="70">
        <v>3</v>
      </c>
      <c r="AP278" s="70"/>
      <c r="AQ278" s="70"/>
      <c r="AR278" s="70"/>
      <c r="AS278" s="70">
        <f t="shared" si="37"/>
        <v>3</v>
      </c>
      <c r="AV278" s="70">
        <v>9</v>
      </c>
      <c r="AW278" s="70">
        <v>2</v>
      </c>
      <c r="AX278" s="70"/>
    </row>
    <row r="279" spans="1:50" x14ac:dyDescent="0.25">
      <c r="A279" s="62">
        <v>4</v>
      </c>
      <c r="B279" s="2" t="s">
        <v>3</v>
      </c>
      <c r="C279" s="23"/>
      <c r="D279" s="23">
        <v>9</v>
      </c>
      <c r="E279" s="23">
        <v>11</v>
      </c>
      <c r="F279" s="23">
        <v>4</v>
      </c>
      <c r="G279" s="23">
        <v>4</v>
      </c>
      <c r="H279" s="23">
        <v>7</v>
      </c>
      <c r="I279" s="23">
        <v>5</v>
      </c>
      <c r="J279" s="23">
        <v>6</v>
      </c>
      <c r="K279" s="23">
        <v>5</v>
      </c>
      <c r="L279" s="23">
        <f t="shared" si="36"/>
        <v>51</v>
      </c>
      <c r="AH279" s="62">
        <v>3</v>
      </c>
      <c r="AI279" s="166" t="s">
        <v>2</v>
      </c>
      <c r="AJ279" s="70"/>
      <c r="AK279" s="70"/>
      <c r="AL279" s="70">
        <v>8</v>
      </c>
      <c r="AM279" s="70">
        <v>3</v>
      </c>
      <c r="AN279" s="70">
        <v>7</v>
      </c>
      <c r="AO279" s="70">
        <v>7</v>
      </c>
      <c r="AP279" s="70">
        <v>1</v>
      </c>
      <c r="AQ279" s="70"/>
      <c r="AR279" s="70"/>
      <c r="AS279" s="70">
        <f t="shared" si="37"/>
        <v>26</v>
      </c>
      <c r="AV279" s="70">
        <v>7</v>
      </c>
      <c r="AW279" s="70">
        <v>4</v>
      </c>
      <c r="AX279" s="70">
        <v>1</v>
      </c>
    </row>
    <row r="280" spans="1:50" x14ac:dyDescent="0.25">
      <c r="A280" s="62"/>
      <c r="B280" s="2" t="s">
        <v>4</v>
      </c>
      <c r="C280" s="23"/>
      <c r="D280" s="23"/>
      <c r="E280" s="23"/>
      <c r="F280" s="23"/>
      <c r="G280" s="23"/>
      <c r="H280" s="23"/>
      <c r="I280" s="23"/>
      <c r="J280" s="23"/>
      <c r="K280" s="23"/>
      <c r="L280" s="23">
        <f t="shared" si="36"/>
        <v>0</v>
      </c>
      <c r="AH280" s="62">
        <v>4</v>
      </c>
      <c r="AI280" s="166" t="s">
        <v>3</v>
      </c>
      <c r="AJ280" s="70"/>
      <c r="AK280" s="70"/>
      <c r="AL280" s="70">
        <v>10</v>
      </c>
      <c r="AM280" s="70">
        <v>3</v>
      </c>
      <c r="AN280" s="70">
        <v>7</v>
      </c>
      <c r="AO280" s="70">
        <v>2</v>
      </c>
      <c r="AP280" s="70"/>
      <c r="AQ280" s="70">
        <v>2</v>
      </c>
      <c r="AR280" s="70">
        <v>5</v>
      </c>
      <c r="AS280" s="70">
        <f t="shared" si="37"/>
        <v>29</v>
      </c>
      <c r="AV280" s="70">
        <v>2</v>
      </c>
      <c r="AW280" s="70">
        <v>1</v>
      </c>
      <c r="AX280" s="70">
        <v>1</v>
      </c>
    </row>
    <row r="281" spans="1:50" x14ac:dyDescent="0.25">
      <c r="A281" s="62"/>
      <c r="B281" s="2" t="s">
        <v>48</v>
      </c>
      <c r="C281" s="23"/>
      <c r="D281" s="23"/>
      <c r="E281" s="23"/>
      <c r="F281" s="23"/>
      <c r="G281" s="23"/>
      <c r="H281" s="23"/>
      <c r="I281" s="23"/>
      <c r="J281" s="23"/>
      <c r="K281" s="23"/>
      <c r="L281" s="23">
        <f t="shared" si="36"/>
        <v>0</v>
      </c>
      <c r="AH281" s="62">
        <v>5</v>
      </c>
      <c r="AI281" s="166" t="s">
        <v>4</v>
      </c>
      <c r="AJ281" s="70"/>
      <c r="AK281" s="70"/>
      <c r="AL281" s="70"/>
      <c r="AM281" s="70"/>
      <c r="AN281" s="70"/>
      <c r="AO281" s="70">
        <v>6</v>
      </c>
      <c r="AP281" s="70">
        <v>8</v>
      </c>
      <c r="AQ281" s="70">
        <v>8</v>
      </c>
      <c r="AR281" s="70">
        <v>12</v>
      </c>
      <c r="AS281" s="70">
        <f t="shared" si="37"/>
        <v>34</v>
      </c>
      <c r="AV281" s="70">
        <v>9</v>
      </c>
      <c r="AW281" s="70">
        <v>7</v>
      </c>
      <c r="AX281" s="70">
        <v>7</v>
      </c>
    </row>
    <row r="282" spans="1:50" x14ac:dyDescent="0.25">
      <c r="A282" s="62">
        <v>5</v>
      </c>
      <c r="B282" s="2" t="s">
        <v>6</v>
      </c>
      <c r="C282" s="23"/>
      <c r="D282" s="23"/>
      <c r="E282" s="23"/>
      <c r="F282" s="23"/>
      <c r="G282" s="23"/>
      <c r="H282" s="23"/>
      <c r="I282" s="23"/>
      <c r="J282" s="23"/>
      <c r="K282" s="23">
        <v>2</v>
      </c>
      <c r="L282" s="23">
        <f t="shared" si="36"/>
        <v>2</v>
      </c>
      <c r="AH282" s="62">
        <v>6</v>
      </c>
      <c r="AI282" s="166" t="s">
        <v>7</v>
      </c>
      <c r="AJ282" s="70"/>
      <c r="AK282" s="70"/>
      <c r="AL282" s="70"/>
      <c r="AM282" s="70"/>
      <c r="AN282" s="70">
        <v>5</v>
      </c>
      <c r="AO282" s="70">
        <v>2</v>
      </c>
      <c r="AP282" s="70"/>
      <c r="AQ282" s="70"/>
      <c r="AR282" s="70"/>
      <c r="AS282" s="70">
        <f t="shared" si="37"/>
        <v>7</v>
      </c>
      <c r="AV282" s="70"/>
      <c r="AW282" s="70">
        <v>1</v>
      </c>
      <c r="AX282" s="70"/>
    </row>
    <row r="283" spans="1:50" x14ac:dyDescent="0.25">
      <c r="A283" s="62">
        <v>6</v>
      </c>
      <c r="B283" s="2" t="s">
        <v>7</v>
      </c>
      <c r="C283" s="23"/>
      <c r="D283" s="23"/>
      <c r="E283" s="23"/>
      <c r="F283" s="23"/>
      <c r="G283" s="23">
        <v>7</v>
      </c>
      <c r="H283" s="23"/>
      <c r="I283" s="23">
        <v>7</v>
      </c>
      <c r="J283" s="23">
        <v>8</v>
      </c>
      <c r="K283" s="23">
        <v>5</v>
      </c>
      <c r="L283" s="23">
        <f t="shared" si="36"/>
        <v>27</v>
      </c>
      <c r="AH283" s="62">
        <v>7</v>
      </c>
      <c r="AI283" s="166" t="s">
        <v>50</v>
      </c>
      <c r="AJ283" s="70"/>
      <c r="AK283" s="70"/>
      <c r="AL283" s="70"/>
      <c r="AM283" s="70"/>
      <c r="AN283" s="70"/>
      <c r="AO283" s="70">
        <v>1</v>
      </c>
      <c r="AP283" s="70"/>
      <c r="AQ283" s="70"/>
      <c r="AR283" s="70"/>
      <c r="AS283" s="70">
        <f t="shared" si="37"/>
        <v>1</v>
      </c>
      <c r="AV283" s="70"/>
      <c r="AW283" s="70">
        <v>1</v>
      </c>
      <c r="AX283" s="70"/>
    </row>
    <row r="284" spans="1:50" x14ac:dyDescent="0.25">
      <c r="A284" s="62"/>
      <c r="B284" s="83" t="s">
        <v>81</v>
      </c>
      <c r="C284" s="23"/>
      <c r="D284" s="23"/>
      <c r="E284" s="23"/>
      <c r="F284" s="23"/>
      <c r="G284" s="23"/>
      <c r="H284" s="23"/>
      <c r="I284" s="23"/>
      <c r="J284" s="23"/>
      <c r="K284" s="23"/>
      <c r="L284" s="23">
        <f t="shared" si="36"/>
        <v>0</v>
      </c>
      <c r="AH284" s="62">
        <v>8</v>
      </c>
      <c r="AI284" s="166" t="s">
        <v>51</v>
      </c>
      <c r="AJ284" s="70"/>
      <c r="AK284" s="70"/>
      <c r="AL284" s="70"/>
      <c r="AM284" s="70"/>
      <c r="AN284" s="70">
        <v>5</v>
      </c>
      <c r="AO284" s="70">
        <v>14</v>
      </c>
      <c r="AP284" s="70">
        <v>2</v>
      </c>
      <c r="AQ284" s="70">
        <v>3</v>
      </c>
      <c r="AR284" s="70">
        <v>6</v>
      </c>
      <c r="AS284" s="70">
        <f t="shared" si="37"/>
        <v>30</v>
      </c>
      <c r="AV284" s="70">
        <v>8</v>
      </c>
      <c r="AW284" s="70">
        <v>4</v>
      </c>
      <c r="AX284" s="70">
        <v>3</v>
      </c>
    </row>
    <row r="285" spans="1:50" x14ac:dyDescent="0.25">
      <c r="A285" s="62"/>
      <c r="B285" s="2" t="s">
        <v>50</v>
      </c>
      <c r="C285" s="23"/>
      <c r="D285" s="23"/>
      <c r="E285" s="23"/>
      <c r="F285" s="23"/>
      <c r="G285" s="23"/>
      <c r="H285" s="23"/>
      <c r="I285" s="23"/>
      <c r="J285" s="23"/>
      <c r="K285" s="23"/>
      <c r="L285" s="23">
        <f t="shared" si="36"/>
        <v>0</v>
      </c>
      <c r="AH285" s="62">
        <v>9</v>
      </c>
      <c r="AI285" s="166" t="s">
        <v>42</v>
      </c>
      <c r="AJ285" s="70"/>
      <c r="AK285" s="70"/>
      <c r="AL285" s="70"/>
      <c r="AM285" s="70"/>
      <c r="AN285" s="70">
        <v>1</v>
      </c>
      <c r="AO285" s="70">
        <v>1</v>
      </c>
      <c r="AP285" s="70"/>
      <c r="AQ285" s="70"/>
      <c r="AR285" s="70"/>
      <c r="AS285" s="70">
        <f t="shared" si="37"/>
        <v>2</v>
      </c>
      <c r="AV285" s="70"/>
      <c r="AW285" s="70"/>
      <c r="AX285" s="70"/>
    </row>
    <row r="286" spans="1:50" x14ac:dyDescent="0.25">
      <c r="A286" s="62"/>
      <c r="B286" s="2" t="s">
        <v>51</v>
      </c>
      <c r="C286" s="23"/>
      <c r="D286" s="23"/>
      <c r="E286" s="23"/>
      <c r="F286" s="23"/>
      <c r="G286" s="23"/>
      <c r="H286" s="23"/>
      <c r="I286" s="23"/>
      <c r="J286" s="23"/>
      <c r="K286" s="23"/>
      <c r="L286" s="23">
        <f t="shared" si="36"/>
        <v>0</v>
      </c>
      <c r="AH286" s="62">
        <v>10</v>
      </c>
      <c r="AI286" s="166" t="s">
        <v>9</v>
      </c>
      <c r="AJ286" s="70"/>
      <c r="AK286" s="70"/>
      <c r="AL286" s="70"/>
      <c r="AM286" s="70"/>
      <c r="AN286" s="70"/>
      <c r="AO286" s="70"/>
      <c r="AP286" s="70"/>
      <c r="AQ286" s="70">
        <v>6</v>
      </c>
      <c r="AR286" s="70">
        <v>1</v>
      </c>
      <c r="AS286" s="70">
        <f t="shared" si="37"/>
        <v>7</v>
      </c>
      <c r="AV286" s="70"/>
      <c r="AW286" s="70"/>
      <c r="AX286" s="70"/>
    </row>
    <row r="287" spans="1:50" x14ac:dyDescent="0.25">
      <c r="A287" s="62">
        <v>7</v>
      </c>
      <c r="B287" s="2" t="s">
        <v>42</v>
      </c>
      <c r="C287" s="23"/>
      <c r="D287" s="23"/>
      <c r="E287" s="23"/>
      <c r="F287" s="23"/>
      <c r="G287" s="23"/>
      <c r="H287" s="23"/>
      <c r="I287" s="23"/>
      <c r="J287" s="23">
        <v>1</v>
      </c>
      <c r="K287" s="23"/>
      <c r="L287" s="23">
        <f t="shared" si="36"/>
        <v>1</v>
      </c>
      <c r="AH287" s="62">
        <v>11</v>
      </c>
      <c r="AI287" s="166" t="s">
        <v>44</v>
      </c>
      <c r="AJ287" s="70"/>
      <c r="AK287" s="70"/>
      <c r="AL287" s="70"/>
      <c r="AM287" s="70"/>
      <c r="AN287" s="70"/>
      <c r="AO287" s="70"/>
      <c r="AP287" s="70"/>
      <c r="AQ287" s="70"/>
      <c r="AR287" s="70">
        <v>2</v>
      </c>
      <c r="AS287" s="70">
        <f t="shared" si="37"/>
        <v>2</v>
      </c>
      <c r="AV287" s="70"/>
      <c r="AW287" s="70"/>
      <c r="AX287" s="70"/>
    </row>
    <row r="288" spans="1:50" x14ac:dyDescent="0.25">
      <c r="A288" s="62">
        <v>8</v>
      </c>
      <c r="B288" s="2" t="s">
        <v>8</v>
      </c>
      <c r="C288" s="23"/>
      <c r="D288" s="23"/>
      <c r="E288" s="23"/>
      <c r="F288" s="23"/>
      <c r="G288" s="23"/>
      <c r="H288" s="23">
        <v>1</v>
      </c>
      <c r="I288" s="23"/>
      <c r="J288" s="23"/>
      <c r="K288" s="23"/>
      <c r="L288" s="23">
        <f t="shared" si="36"/>
        <v>1</v>
      </c>
      <c r="AH288" s="62">
        <v>12</v>
      </c>
      <c r="AI288" s="166" t="s">
        <v>11</v>
      </c>
      <c r="AJ288" s="70"/>
      <c r="AK288" s="70"/>
      <c r="AL288" s="70"/>
      <c r="AM288" s="70"/>
      <c r="AN288" s="70">
        <v>850</v>
      </c>
      <c r="AO288" s="70">
        <v>12000</v>
      </c>
      <c r="AP288" s="70">
        <v>3200</v>
      </c>
      <c r="AQ288" s="70">
        <v>530</v>
      </c>
      <c r="AR288" s="70">
        <v>8</v>
      </c>
      <c r="AS288" s="70">
        <f t="shared" si="37"/>
        <v>16588</v>
      </c>
      <c r="AV288" s="70">
        <v>9500</v>
      </c>
      <c r="AW288" s="70">
        <v>4600</v>
      </c>
      <c r="AX288" s="70">
        <v>660</v>
      </c>
    </row>
    <row r="289" spans="1:50" x14ac:dyDescent="0.25">
      <c r="A289" s="62"/>
      <c r="B289" s="2" t="s">
        <v>9</v>
      </c>
      <c r="C289" s="23"/>
      <c r="D289" s="23"/>
      <c r="E289" s="23"/>
      <c r="F289" s="23"/>
      <c r="G289" s="23"/>
      <c r="H289" s="23"/>
      <c r="I289" s="23"/>
      <c r="J289" s="23"/>
      <c r="K289" s="23"/>
      <c r="L289" s="23">
        <f t="shared" si="36"/>
        <v>0</v>
      </c>
      <c r="AH289" s="62">
        <v>13</v>
      </c>
      <c r="AI289" s="166" t="s">
        <v>12</v>
      </c>
      <c r="AJ289" s="70"/>
      <c r="AK289" s="70"/>
      <c r="AL289" s="70"/>
      <c r="AM289" s="70"/>
      <c r="AN289" s="70"/>
      <c r="AO289" s="70"/>
      <c r="AP289" s="70">
        <v>2</v>
      </c>
      <c r="AQ289" s="70">
        <v>1</v>
      </c>
      <c r="AR289" s="70"/>
      <c r="AS289" s="70">
        <f t="shared" si="37"/>
        <v>3</v>
      </c>
      <c r="AV289" s="70"/>
      <c r="AW289" s="70"/>
      <c r="AX289" s="70">
        <v>2</v>
      </c>
    </row>
    <row r="290" spans="1:50" x14ac:dyDescent="0.25">
      <c r="A290" s="62"/>
      <c r="B290" s="2" t="s">
        <v>44</v>
      </c>
      <c r="C290" s="23"/>
      <c r="D290" s="23"/>
      <c r="E290" s="23"/>
      <c r="F290" s="23"/>
      <c r="G290" s="23"/>
      <c r="H290" s="23"/>
      <c r="I290" s="23"/>
      <c r="J290" s="23"/>
      <c r="K290" s="23"/>
      <c r="L290" s="23">
        <f t="shared" si="36"/>
        <v>0</v>
      </c>
      <c r="AH290" s="62">
        <v>14</v>
      </c>
      <c r="AI290" s="166" t="s">
        <v>32</v>
      </c>
      <c r="AJ290" s="70"/>
      <c r="AK290" s="70"/>
      <c r="AL290" s="70"/>
      <c r="AM290" s="70"/>
      <c r="AN290" s="70"/>
      <c r="AO290" s="70">
        <v>1</v>
      </c>
      <c r="AP290" s="70">
        <v>30</v>
      </c>
      <c r="AQ290" s="70">
        <v>40</v>
      </c>
      <c r="AR290" s="70"/>
      <c r="AS290" s="70">
        <f t="shared" si="37"/>
        <v>71</v>
      </c>
      <c r="AV290" s="70"/>
      <c r="AW290" s="70">
        <v>10</v>
      </c>
      <c r="AX290" s="70">
        <v>40</v>
      </c>
    </row>
    <row r="291" spans="1:50" x14ac:dyDescent="0.25">
      <c r="A291" s="62"/>
      <c r="B291" s="2" t="s">
        <v>10</v>
      </c>
      <c r="C291" s="23"/>
      <c r="D291" s="23"/>
      <c r="E291" s="23"/>
      <c r="F291" s="23"/>
      <c r="G291" s="23"/>
      <c r="H291" s="23"/>
      <c r="I291" s="23"/>
      <c r="J291" s="23"/>
      <c r="K291" s="23"/>
      <c r="L291" s="23">
        <f t="shared" si="36"/>
        <v>0</v>
      </c>
      <c r="AH291" s="62">
        <v>15</v>
      </c>
      <c r="AI291" s="166" t="s">
        <v>46</v>
      </c>
      <c r="AJ291" s="70"/>
      <c r="AK291" s="70"/>
      <c r="AL291" s="70"/>
      <c r="AM291" s="70">
        <v>1</v>
      </c>
      <c r="AN291" s="70"/>
      <c r="AO291" s="70"/>
      <c r="AP291" s="70"/>
      <c r="AQ291" s="70">
        <v>1</v>
      </c>
      <c r="AR291" s="70"/>
      <c r="AS291" s="70">
        <f t="shared" si="37"/>
        <v>2</v>
      </c>
      <c r="AV291" s="70"/>
      <c r="AW291" s="70"/>
      <c r="AX291" s="70"/>
    </row>
    <row r="292" spans="1:50" x14ac:dyDescent="0.25">
      <c r="A292" s="62">
        <v>9</v>
      </c>
      <c r="B292" s="2" t="s">
        <v>11</v>
      </c>
      <c r="C292" s="23"/>
      <c r="D292" s="23"/>
      <c r="E292" s="23"/>
      <c r="F292" s="23"/>
      <c r="G292" s="23"/>
      <c r="H292" s="23">
        <v>16</v>
      </c>
      <c r="I292" s="23">
        <v>50</v>
      </c>
      <c r="J292" s="23">
        <v>12</v>
      </c>
      <c r="K292" s="23">
        <v>2</v>
      </c>
      <c r="L292" s="23">
        <f t="shared" si="36"/>
        <v>80</v>
      </c>
      <c r="AH292" s="62">
        <v>16</v>
      </c>
      <c r="AI292" s="166" t="s">
        <v>13</v>
      </c>
      <c r="AJ292" s="70"/>
      <c r="AK292" s="70"/>
      <c r="AL292" s="70"/>
      <c r="AM292" s="70"/>
      <c r="AN292" s="70"/>
      <c r="AO292" s="70"/>
      <c r="AP292" s="70"/>
      <c r="AQ292" s="70">
        <v>1</v>
      </c>
      <c r="AR292" s="70"/>
      <c r="AS292" s="70">
        <f t="shared" si="37"/>
        <v>1</v>
      </c>
      <c r="AV292" s="70"/>
      <c r="AW292" s="70">
        <v>8</v>
      </c>
      <c r="AX292" s="70">
        <v>1</v>
      </c>
    </row>
    <row r="293" spans="1:50" x14ac:dyDescent="0.25">
      <c r="A293" s="62">
        <v>10</v>
      </c>
      <c r="B293" s="2" t="s">
        <v>12</v>
      </c>
      <c r="C293" s="23"/>
      <c r="D293" s="23"/>
      <c r="E293" s="23"/>
      <c r="F293" s="23"/>
      <c r="G293" s="23"/>
      <c r="H293" s="23"/>
      <c r="I293" s="23"/>
      <c r="J293" s="23">
        <v>3</v>
      </c>
      <c r="K293" s="23"/>
      <c r="L293" s="23">
        <f t="shared" si="36"/>
        <v>3</v>
      </c>
      <c r="AH293" s="62">
        <v>17</v>
      </c>
      <c r="AI293" s="166" t="s">
        <v>14</v>
      </c>
      <c r="AJ293" s="70"/>
      <c r="AK293" s="70"/>
      <c r="AL293" s="70">
        <v>2</v>
      </c>
      <c r="AM293" s="70">
        <v>13</v>
      </c>
      <c r="AN293" s="70">
        <v>120</v>
      </c>
      <c r="AO293" s="70">
        <v>1000</v>
      </c>
      <c r="AP293" s="70">
        <v>150</v>
      </c>
      <c r="AQ293" s="70">
        <v>35</v>
      </c>
      <c r="AR293" s="70">
        <v>9</v>
      </c>
      <c r="AS293" s="70">
        <f t="shared" si="37"/>
        <v>1329</v>
      </c>
      <c r="AV293" s="70">
        <v>1500</v>
      </c>
      <c r="AW293" s="70">
        <v>400</v>
      </c>
      <c r="AX293" s="70">
        <v>37</v>
      </c>
    </row>
    <row r="294" spans="1:50" x14ac:dyDescent="0.25">
      <c r="A294" s="62">
        <v>11</v>
      </c>
      <c r="B294" s="2" t="s">
        <v>32</v>
      </c>
      <c r="C294" s="23"/>
      <c r="D294" s="23"/>
      <c r="E294" s="23"/>
      <c r="F294" s="23"/>
      <c r="G294" s="23"/>
      <c r="H294" s="23"/>
      <c r="I294" s="23"/>
      <c r="J294" s="23"/>
      <c r="K294" s="23">
        <v>1</v>
      </c>
      <c r="L294" s="23">
        <f t="shared" si="36"/>
        <v>1</v>
      </c>
      <c r="AH294" s="62">
        <v>18</v>
      </c>
      <c r="AI294" s="166" t="s">
        <v>40</v>
      </c>
      <c r="AJ294" s="70"/>
      <c r="AK294" s="70"/>
      <c r="AL294" s="70">
        <v>4</v>
      </c>
      <c r="AM294" s="70"/>
      <c r="AN294" s="70"/>
      <c r="AO294" s="70"/>
      <c r="AP294" s="70"/>
      <c r="AQ294" s="70"/>
      <c r="AR294" s="70"/>
      <c r="AS294" s="70">
        <f t="shared" si="37"/>
        <v>4</v>
      </c>
      <c r="AV294" s="70"/>
      <c r="AW294" s="70"/>
      <c r="AX294" s="70"/>
    </row>
    <row r="295" spans="1:50" x14ac:dyDescent="0.25">
      <c r="A295" s="62"/>
      <c r="B295" s="2" t="s">
        <v>18</v>
      </c>
      <c r="C295" s="23"/>
      <c r="D295" s="23"/>
      <c r="E295" s="23"/>
      <c r="F295" s="23"/>
      <c r="G295" s="23"/>
      <c r="H295" s="23"/>
      <c r="I295" s="23"/>
      <c r="J295" s="23">
        <v>3</v>
      </c>
      <c r="K295" s="23"/>
      <c r="L295" s="23">
        <f t="shared" si="36"/>
        <v>3</v>
      </c>
      <c r="AH295" s="62">
        <v>19</v>
      </c>
      <c r="AI295" s="166" t="s">
        <v>53</v>
      </c>
      <c r="AJ295" s="70"/>
      <c r="AK295" s="70"/>
      <c r="AL295" s="70"/>
      <c r="AM295" s="70"/>
      <c r="AN295" s="70"/>
      <c r="AO295" s="70"/>
      <c r="AP295" s="70"/>
      <c r="AQ295" s="70"/>
      <c r="AR295" s="70">
        <v>4</v>
      </c>
      <c r="AS295" s="70">
        <f t="shared" si="37"/>
        <v>4</v>
      </c>
      <c r="AV295" s="70"/>
      <c r="AW295" s="70"/>
      <c r="AX295" s="70"/>
    </row>
    <row r="296" spans="1:50" x14ac:dyDescent="0.25">
      <c r="A296" s="62"/>
      <c r="B296" s="2" t="s">
        <v>46</v>
      </c>
      <c r="C296" s="23"/>
      <c r="D296" s="23"/>
      <c r="E296" s="23"/>
      <c r="F296" s="23"/>
      <c r="G296" s="23"/>
      <c r="H296" s="23"/>
      <c r="I296" s="23"/>
      <c r="J296" s="23"/>
      <c r="K296" s="23"/>
      <c r="L296" s="23">
        <f t="shared" si="36"/>
        <v>0</v>
      </c>
      <c r="AH296" s="62">
        <v>20</v>
      </c>
      <c r="AI296" s="166" t="s">
        <v>15</v>
      </c>
      <c r="AJ296" s="70"/>
      <c r="AK296" s="70"/>
      <c r="AL296" s="70"/>
      <c r="AM296" s="70">
        <v>3</v>
      </c>
      <c r="AN296" s="70">
        <v>8</v>
      </c>
      <c r="AO296" s="70">
        <v>70</v>
      </c>
      <c r="AP296" s="70">
        <v>45</v>
      </c>
      <c r="AQ296" s="70">
        <v>59</v>
      </c>
      <c r="AR296" s="70">
        <v>125</v>
      </c>
      <c r="AS296" s="70">
        <f t="shared" si="37"/>
        <v>310</v>
      </c>
      <c r="AV296" s="70">
        <v>65</v>
      </c>
      <c r="AW296" s="70">
        <v>50</v>
      </c>
      <c r="AX296" s="70">
        <v>65</v>
      </c>
    </row>
    <row r="297" spans="1:50" x14ac:dyDescent="0.25">
      <c r="A297" s="62">
        <v>12</v>
      </c>
      <c r="B297" s="2" t="s">
        <v>13</v>
      </c>
      <c r="C297" s="23"/>
      <c r="D297" s="23"/>
      <c r="E297" s="23"/>
      <c r="F297" s="23"/>
      <c r="G297" s="23"/>
      <c r="H297" s="23"/>
      <c r="I297" s="23"/>
      <c r="J297" s="23">
        <v>3</v>
      </c>
      <c r="K297" s="23"/>
      <c r="L297" s="23">
        <f t="shared" si="36"/>
        <v>3</v>
      </c>
      <c r="AH297" s="62">
        <v>21</v>
      </c>
      <c r="AI297" s="166" t="s">
        <v>54</v>
      </c>
      <c r="AJ297" s="70"/>
      <c r="AK297" s="70"/>
      <c r="AL297" s="70"/>
      <c r="AM297" s="70"/>
      <c r="AN297" s="70"/>
      <c r="AO297" s="70"/>
      <c r="AP297" s="70">
        <v>2</v>
      </c>
      <c r="AQ297" s="70"/>
      <c r="AR297" s="70"/>
      <c r="AS297" s="70">
        <f t="shared" si="37"/>
        <v>2</v>
      </c>
      <c r="AV297" s="70"/>
      <c r="AW297" s="70">
        <v>2</v>
      </c>
      <c r="AX297" s="70">
        <v>3</v>
      </c>
    </row>
    <row r="298" spans="1:50" x14ac:dyDescent="0.25">
      <c r="A298" s="62">
        <v>13</v>
      </c>
      <c r="B298" s="2" t="s">
        <v>14</v>
      </c>
      <c r="C298" s="23"/>
      <c r="D298" s="23"/>
      <c r="E298" s="23"/>
      <c r="F298" s="23"/>
      <c r="G298" s="23"/>
      <c r="H298" s="23">
        <v>3</v>
      </c>
      <c r="I298" s="23">
        <v>28</v>
      </c>
      <c r="J298" s="23">
        <v>6</v>
      </c>
      <c r="K298" s="23">
        <v>4</v>
      </c>
      <c r="L298" s="23">
        <f t="shared" si="36"/>
        <v>41</v>
      </c>
      <c r="AH298" s="62">
        <v>22</v>
      </c>
      <c r="AI298" s="166" t="s">
        <v>16</v>
      </c>
      <c r="AJ298" s="70"/>
      <c r="AK298" s="70"/>
      <c r="AL298" s="70"/>
      <c r="AM298" s="70"/>
      <c r="AN298" s="70">
        <v>1</v>
      </c>
      <c r="AO298" s="70">
        <v>2</v>
      </c>
      <c r="AP298" s="70">
        <v>1</v>
      </c>
      <c r="AQ298" s="70">
        <v>2</v>
      </c>
      <c r="AR298" s="70"/>
      <c r="AS298" s="70">
        <f t="shared" si="37"/>
        <v>6</v>
      </c>
      <c r="AV298" s="70">
        <v>1</v>
      </c>
      <c r="AW298" s="70">
        <v>1</v>
      </c>
      <c r="AX298" s="70">
        <v>4</v>
      </c>
    </row>
    <row r="299" spans="1:50" x14ac:dyDescent="0.25">
      <c r="A299" s="62"/>
      <c r="B299" s="2" t="s">
        <v>40</v>
      </c>
      <c r="C299" s="23"/>
      <c r="D299" s="23"/>
      <c r="E299" s="23"/>
      <c r="F299" s="23"/>
      <c r="G299" s="23"/>
      <c r="H299" s="23"/>
      <c r="I299" s="23"/>
      <c r="J299" s="23"/>
      <c r="K299" s="23"/>
      <c r="L299" s="23">
        <f t="shared" si="36"/>
        <v>0</v>
      </c>
      <c r="AH299" s="62"/>
      <c r="AI299" s="163" t="s">
        <v>24</v>
      </c>
      <c r="AJ299" s="167">
        <f>SUM(AJ277:AJ298)</f>
        <v>0</v>
      </c>
      <c r="AK299" s="168">
        <f t="shared" ref="AK299:AR299" si="38">SUM(AK277:AK298)</f>
        <v>0</v>
      </c>
      <c r="AL299" s="168">
        <f t="shared" si="38"/>
        <v>24</v>
      </c>
      <c r="AM299" s="168">
        <f t="shared" si="38"/>
        <v>23</v>
      </c>
      <c r="AN299" s="168">
        <f t="shared" si="38"/>
        <v>1004</v>
      </c>
      <c r="AO299" s="168">
        <f t="shared" si="38"/>
        <v>13111</v>
      </c>
      <c r="AP299" s="168">
        <f t="shared" si="38"/>
        <v>3461</v>
      </c>
      <c r="AQ299" s="168">
        <f t="shared" si="38"/>
        <v>688</v>
      </c>
      <c r="AR299" s="168">
        <f t="shared" si="38"/>
        <v>172</v>
      </c>
      <c r="AS299" s="168">
        <f t="shared" si="37"/>
        <v>18483</v>
      </c>
      <c r="AV299" s="164">
        <f t="shared" ref="AV299:AX299" si="39">SUM(AV277:AV298)</f>
        <v>11103</v>
      </c>
      <c r="AW299" s="164">
        <f t="shared" si="39"/>
        <v>5091</v>
      </c>
      <c r="AX299" s="164">
        <f t="shared" si="39"/>
        <v>826</v>
      </c>
    </row>
    <row r="300" spans="1:50" x14ac:dyDescent="0.25">
      <c r="A300" s="62"/>
      <c r="B300" s="2" t="s">
        <v>52</v>
      </c>
      <c r="C300" s="23"/>
      <c r="D300" s="23"/>
      <c r="E300" s="23"/>
      <c r="F300" s="23"/>
      <c r="G300" s="23"/>
      <c r="H300" s="23"/>
      <c r="I300" s="23"/>
      <c r="J300" s="23"/>
      <c r="K300" s="23"/>
      <c r="L300" s="23">
        <f t="shared" si="36"/>
        <v>0</v>
      </c>
      <c r="AH300" s="62"/>
    </row>
    <row r="301" spans="1:50" x14ac:dyDescent="0.25">
      <c r="A301" s="62"/>
      <c r="B301" s="2" t="s">
        <v>53</v>
      </c>
      <c r="C301" s="23"/>
      <c r="D301" s="23"/>
      <c r="E301" s="23"/>
      <c r="F301" s="23"/>
      <c r="G301" s="23"/>
      <c r="H301" s="23"/>
      <c r="I301" s="23"/>
      <c r="J301" s="23"/>
      <c r="K301" s="23"/>
      <c r="L301" s="23">
        <f t="shared" si="36"/>
        <v>0</v>
      </c>
      <c r="AH301" s="62"/>
    </row>
    <row r="302" spans="1:50" x14ac:dyDescent="0.25">
      <c r="A302" s="62">
        <v>14</v>
      </c>
      <c r="B302" s="2" t="s">
        <v>15</v>
      </c>
      <c r="C302" s="23"/>
      <c r="D302" s="23"/>
      <c r="E302" s="23"/>
      <c r="F302" s="23"/>
      <c r="G302" s="23"/>
      <c r="H302" s="23">
        <v>1</v>
      </c>
      <c r="I302" s="23">
        <v>7</v>
      </c>
      <c r="J302" s="23">
        <v>3</v>
      </c>
      <c r="K302" s="23"/>
      <c r="L302" s="23">
        <f t="shared" si="36"/>
        <v>11</v>
      </c>
      <c r="AH302" s="62"/>
      <c r="AJ302" s="1"/>
      <c r="AK302" s="1"/>
      <c r="AL302" s="1"/>
      <c r="AM302" s="1"/>
      <c r="AN302" s="1"/>
    </row>
    <row r="303" spans="1:50" x14ac:dyDescent="0.25">
      <c r="A303" s="62">
        <v>15</v>
      </c>
      <c r="B303" s="2" t="s">
        <v>54</v>
      </c>
      <c r="C303" s="23"/>
      <c r="D303" s="23"/>
      <c r="E303" s="23"/>
      <c r="F303" s="23"/>
      <c r="G303" s="23"/>
      <c r="H303" s="23"/>
      <c r="I303" s="23">
        <v>2</v>
      </c>
      <c r="J303" s="23"/>
      <c r="K303" s="23"/>
      <c r="L303" s="23">
        <f t="shared" si="36"/>
        <v>2</v>
      </c>
      <c r="AH303" s="62"/>
      <c r="AI303" s="1" t="s">
        <v>200</v>
      </c>
      <c r="AJ303" s="1"/>
      <c r="AK303" s="1"/>
      <c r="AL303" s="1"/>
      <c r="AM303" s="1"/>
      <c r="AN303" s="1"/>
    </row>
    <row r="304" spans="1:50" x14ac:dyDescent="0.25">
      <c r="A304" s="62"/>
      <c r="B304" s="2" t="s">
        <v>47</v>
      </c>
      <c r="C304" s="23"/>
      <c r="D304" s="23"/>
      <c r="E304" s="23"/>
      <c r="F304" s="23"/>
      <c r="G304" s="23"/>
      <c r="H304" s="23"/>
      <c r="I304" s="23"/>
      <c r="J304" s="23"/>
      <c r="K304" s="23">
        <v>8</v>
      </c>
      <c r="L304" s="23">
        <f t="shared" si="36"/>
        <v>8</v>
      </c>
      <c r="AH304" s="62"/>
      <c r="AI304" s="1" t="s">
        <v>144</v>
      </c>
      <c r="AJ304" s="1"/>
      <c r="AK304" s="1"/>
      <c r="AL304" s="1"/>
      <c r="AM304" s="1"/>
      <c r="AN304" s="1"/>
    </row>
    <row r="305" spans="1:51" x14ac:dyDescent="0.25">
      <c r="A305" s="62"/>
      <c r="B305" s="2" t="s">
        <v>16</v>
      </c>
      <c r="C305" s="23"/>
      <c r="D305" s="23"/>
      <c r="E305" s="23"/>
      <c r="F305" s="23"/>
      <c r="G305" s="23"/>
      <c r="H305" s="23"/>
      <c r="I305" s="23"/>
      <c r="J305" s="23"/>
      <c r="K305" s="23"/>
      <c r="L305" s="23">
        <f t="shared" si="36"/>
        <v>0</v>
      </c>
      <c r="AH305" s="62"/>
      <c r="AU305" t="s">
        <v>176</v>
      </c>
    </row>
    <row r="306" spans="1:51" x14ac:dyDescent="0.25">
      <c r="A306" s="62"/>
      <c r="B306" s="2" t="s">
        <v>55</v>
      </c>
      <c r="C306" s="23"/>
      <c r="D306" s="23"/>
      <c r="E306" s="23"/>
      <c r="F306" s="23"/>
      <c r="G306" s="23"/>
      <c r="H306" s="23"/>
      <c r="I306" s="23"/>
      <c r="J306" s="23"/>
      <c r="K306" s="23"/>
      <c r="L306" s="23">
        <f t="shared" si="36"/>
        <v>0</v>
      </c>
      <c r="AH306" s="62"/>
      <c r="AI306" s="78"/>
      <c r="AJ306" s="1" t="s">
        <v>20</v>
      </c>
      <c r="AK306" s="1"/>
      <c r="AL306" s="1"/>
      <c r="AM306" s="1"/>
      <c r="AN306" s="1" t="s">
        <v>21</v>
      </c>
      <c r="AO306" s="1"/>
      <c r="AP306" s="1"/>
      <c r="AQ306" s="1"/>
      <c r="AR306" s="1"/>
      <c r="AU306" s="1" t="s">
        <v>20</v>
      </c>
      <c r="AV306" s="1" t="s">
        <v>21</v>
      </c>
    </row>
    <row r="307" spans="1:51" x14ac:dyDescent="0.25">
      <c r="A307" s="62">
        <v>16</v>
      </c>
      <c r="B307" s="65" t="s">
        <v>17</v>
      </c>
      <c r="C307" s="23"/>
      <c r="D307" s="23"/>
      <c r="E307" s="23"/>
      <c r="F307" s="23"/>
      <c r="G307" s="23"/>
      <c r="H307" s="23"/>
      <c r="I307" s="23"/>
      <c r="J307" s="23"/>
      <c r="K307" s="23">
        <v>1</v>
      </c>
      <c r="L307" s="23">
        <f t="shared" si="36"/>
        <v>1</v>
      </c>
      <c r="AH307" s="177" t="s">
        <v>134</v>
      </c>
      <c r="AI307" s="89" t="s">
        <v>19</v>
      </c>
      <c r="AJ307" s="173">
        <v>15</v>
      </c>
      <c r="AK307" s="173">
        <v>20</v>
      </c>
      <c r="AL307" s="173">
        <v>25</v>
      </c>
      <c r="AM307" s="173">
        <v>30</v>
      </c>
      <c r="AN307" s="173">
        <v>5</v>
      </c>
      <c r="AO307" s="173">
        <v>10</v>
      </c>
      <c r="AP307" s="173">
        <v>15</v>
      </c>
      <c r="AQ307" s="173">
        <v>20</v>
      </c>
      <c r="AR307" s="173">
        <v>25</v>
      </c>
      <c r="AS307" s="160" t="s">
        <v>24</v>
      </c>
      <c r="AU307" s="181">
        <v>29</v>
      </c>
      <c r="AV307" s="181">
        <v>12</v>
      </c>
      <c r="AW307" s="181">
        <v>14</v>
      </c>
      <c r="AX307" s="181">
        <v>19</v>
      </c>
      <c r="AY307" s="181">
        <v>24</v>
      </c>
    </row>
    <row r="308" spans="1:51" x14ac:dyDescent="0.25">
      <c r="A308" s="62"/>
      <c r="B308" s="8" t="s">
        <v>24</v>
      </c>
      <c r="C308" s="124">
        <f>SUM(C273:C307)</f>
        <v>0</v>
      </c>
      <c r="D308" s="122">
        <f t="shared" ref="D308:L308" si="40">SUM(D273:D307)</f>
        <v>18</v>
      </c>
      <c r="E308" s="122">
        <f t="shared" si="40"/>
        <v>15</v>
      </c>
      <c r="F308" s="122">
        <f t="shared" si="40"/>
        <v>9</v>
      </c>
      <c r="G308" s="122">
        <f t="shared" si="40"/>
        <v>13</v>
      </c>
      <c r="H308" s="122">
        <f t="shared" si="40"/>
        <v>35</v>
      </c>
      <c r="I308" s="122">
        <f t="shared" si="40"/>
        <v>106</v>
      </c>
      <c r="J308" s="122">
        <f t="shared" si="40"/>
        <v>49</v>
      </c>
      <c r="K308" s="122">
        <f t="shared" si="40"/>
        <v>28</v>
      </c>
      <c r="L308" s="122">
        <f t="shared" si="40"/>
        <v>273</v>
      </c>
      <c r="AH308" s="62">
        <v>1</v>
      </c>
      <c r="AI308" s="74" t="s">
        <v>1</v>
      </c>
      <c r="AJ308" s="70"/>
      <c r="AK308" s="70"/>
      <c r="AL308" s="70"/>
      <c r="AM308" s="70"/>
      <c r="AN308" s="70"/>
      <c r="AO308" s="70"/>
      <c r="AP308" s="70">
        <v>3</v>
      </c>
      <c r="AQ308" s="70">
        <v>4</v>
      </c>
      <c r="AR308" s="70"/>
      <c r="AS308" s="70">
        <v>7</v>
      </c>
      <c r="AU308" s="70"/>
      <c r="AV308" s="70">
        <v>2</v>
      </c>
      <c r="AW308" s="70"/>
      <c r="AX308" s="70"/>
      <c r="AY308" s="70"/>
    </row>
    <row r="309" spans="1:51" x14ac:dyDescent="0.25">
      <c r="A309" s="62"/>
      <c r="AH309" s="62">
        <v>2</v>
      </c>
      <c r="AI309" s="74" t="s">
        <v>49</v>
      </c>
      <c r="AJ309" s="70"/>
      <c r="AK309" s="70"/>
      <c r="AL309" s="70"/>
      <c r="AM309" s="70"/>
      <c r="AN309" s="70"/>
      <c r="AO309" s="70"/>
      <c r="AP309" s="70"/>
      <c r="AQ309" s="70">
        <v>1</v>
      </c>
      <c r="AR309" s="70"/>
      <c r="AS309" s="70">
        <v>1</v>
      </c>
      <c r="AU309" s="70"/>
      <c r="AV309" s="70"/>
      <c r="AW309" s="70"/>
      <c r="AX309" s="70"/>
      <c r="AY309" s="70"/>
    </row>
    <row r="310" spans="1:51" x14ac:dyDescent="0.25">
      <c r="A310" s="62"/>
      <c r="AH310" s="62">
        <v>3</v>
      </c>
      <c r="AI310" s="74" t="s">
        <v>41</v>
      </c>
      <c r="AJ310" s="70"/>
      <c r="AK310" s="70"/>
      <c r="AL310" s="70"/>
      <c r="AM310" s="70"/>
      <c r="AN310" s="70"/>
      <c r="AO310" s="70">
        <v>4</v>
      </c>
      <c r="AP310" s="70"/>
      <c r="AQ310" s="70"/>
      <c r="AR310" s="70"/>
      <c r="AS310" s="70">
        <v>4</v>
      </c>
      <c r="AU310" s="70"/>
      <c r="AV310" s="70">
        <v>5</v>
      </c>
      <c r="AW310" s="70"/>
      <c r="AX310" s="70"/>
      <c r="AY310" s="70"/>
    </row>
    <row r="311" spans="1:51" x14ac:dyDescent="0.25">
      <c r="A311" s="62"/>
      <c r="B311" s="1" t="s">
        <v>190</v>
      </c>
      <c r="AH311" s="62">
        <v>4</v>
      </c>
      <c r="AI311" s="74" t="s">
        <v>2</v>
      </c>
      <c r="AJ311" s="70"/>
      <c r="AK311" s="70">
        <v>3</v>
      </c>
      <c r="AL311" s="70"/>
      <c r="AM311" s="70">
        <v>4</v>
      </c>
      <c r="AN311" s="70">
        <v>3</v>
      </c>
      <c r="AO311" s="70">
        <v>1</v>
      </c>
      <c r="AP311" s="70"/>
      <c r="AQ311" s="70"/>
      <c r="AR311" s="70"/>
      <c r="AS311" s="70">
        <v>11</v>
      </c>
      <c r="AU311" s="70"/>
      <c r="AV311" s="70">
        <v>1</v>
      </c>
      <c r="AW311" s="70"/>
      <c r="AX311" s="70"/>
      <c r="AY311" s="70"/>
    </row>
    <row r="312" spans="1:51" x14ac:dyDescent="0.25">
      <c r="A312" s="62"/>
      <c r="B312" s="1" t="s">
        <v>132</v>
      </c>
      <c r="AH312" s="62">
        <v>5</v>
      </c>
      <c r="AI312" s="74" t="s">
        <v>3</v>
      </c>
      <c r="AJ312" s="70"/>
      <c r="AK312" s="70">
        <v>80</v>
      </c>
      <c r="AL312" s="70">
        <v>11</v>
      </c>
      <c r="AM312" s="70">
        <v>1</v>
      </c>
      <c r="AN312" s="70">
        <v>2</v>
      </c>
      <c r="AO312" s="70">
        <v>2</v>
      </c>
      <c r="AP312" s="70">
        <v>1</v>
      </c>
      <c r="AQ312" s="70">
        <v>2</v>
      </c>
      <c r="AR312" s="70"/>
      <c r="AS312" s="70">
        <v>99</v>
      </c>
      <c r="AU312" s="70">
        <v>5</v>
      </c>
      <c r="AV312" s="70">
        <v>3</v>
      </c>
      <c r="AW312" s="70"/>
      <c r="AX312" s="70">
        <v>4</v>
      </c>
      <c r="AY312" s="70">
        <v>2</v>
      </c>
    </row>
    <row r="313" spans="1:51" x14ac:dyDescent="0.25">
      <c r="A313" s="62"/>
      <c r="AH313" s="62">
        <v>6</v>
      </c>
      <c r="AI313" s="74" t="s">
        <v>4</v>
      </c>
      <c r="AJ313" s="70"/>
      <c r="AK313" s="70"/>
      <c r="AL313" s="70"/>
      <c r="AM313" s="70"/>
      <c r="AN313" s="70"/>
      <c r="AO313" s="70">
        <v>2</v>
      </c>
      <c r="AP313" s="70">
        <v>2</v>
      </c>
      <c r="AQ313" s="70">
        <v>2</v>
      </c>
      <c r="AR313" s="70"/>
      <c r="AS313" s="70">
        <v>6</v>
      </c>
      <c r="AU313" s="70"/>
      <c r="AV313" s="70">
        <v>3</v>
      </c>
      <c r="AW313" s="70">
        <v>1</v>
      </c>
      <c r="AX313" s="70">
        <v>3</v>
      </c>
      <c r="AY313" s="70"/>
    </row>
    <row r="314" spans="1:51" x14ac:dyDescent="0.25">
      <c r="A314" s="62"/>
      <c r="C314" s="1" t="s">
        <v>20</v>
      </c>
      <c r="G314" s="1" t="s">
        <v>21</v>
      </c>
      <c r="AH314" s="62">
        <v>7</v>
      </c>
      <c r="AI314" s="74" t="s">
        <v>7</v>
      </c>
      <c r="AJ314" s="70"/>
      <c r="AK314" s="70"/>
      <c r="AL314" s="70"/>
      <c r="AM314" s="70"/>
      <c r="AN314" s="70"/>
      <c r="AO314" s="70"/>
      <c r="AP314" s="70">
        <v>24</v>
      </c>
      <c r="AQ314" s="70">
        <v>6</v>
      </c>
      <c r="AR314" s="70">
        <v>2</v>
      </c>
      <c r="AS314" s="70">
        <v>32</v>
      </c>
      <c r="AU314" s="70"/>
      <c r="AV314" s="70">
        <v>23</v>
      </c>
      <c r="AW314" s="70">
        <v>7</v>
      </c>
      <c r="AX314" s="70">
        <v>2</v>
      </c>
      <c r="AY314" s="70">
        <v>3</v>
      </c>
    </row>
    <row r="315" spans="1:51" x14ac:dyDescent="0.25">
      <c r="A315" s="162" t="s">
        <v>216</v>
      </c>
      <c r="B315" s="19" t="s">
        <v>19</v>
      </c>
      <c r="C315" s="72">
        <v>11</v>
      </c>
      <c r="D315" s="75">
        <v>16</v>
      </c>
      <c r="E315" s="75">
        <v>21</v>
      </c>
      <c r="F315" s="75">
        <v>26</v>
      </c>
      <c r="G315" s="72">
        <v>1</v>
      </c>
      <c r="H315" s="75">
        <v>6</v>
      </c>
      <c r="I315" s="75">
        <v>11</v>
      </c>
      <c r="J315" s="75">
        <v>16</v>
      </c>
      <c r="K315" s="75">
        <v>21</v>
      </c>
      <c r="L315" s="7" t="s">
        <v>24</v>
      </c>
      <c r="AH315" s="62">
        <v>8</v>
      </c>
      <c r="AI315" s="74" t="s">
        <v>51</v>
      </c>
      <c r="AJ315" s="70"/>
      <c r="AK315" s="70"/>
      <c r="AL315" s="70"/>
      <c r="AM315" s="70"/>
      <c r="AN315" s="70"/>
      <c r="AO315" s="70">
        <v>2</v>
      </c>
      <c r="AP315" s="70">
        <v>3</v>
      </c>
      <c r="AQ315" s="70">
        <v>3</v>
      </c>
      <c r="AR315" s="70">
        <v>2</v>
      </c>
      <c r="AS315" s="70">
        <v>10</v>
      </c>
      <c r="AU315" s="70">
        <v>3</v>
      </c>
      <c r="AV315" s="70"/>
      <c r="AW315" s="70">
        <v>2</v>
      </c>
      <c r="AX315" s="70"/>
      <c r="AY315" s="70">
        <v>1</v>
      </c>
    </row>
    <row r="316" spans="1:51" x14ac:dyDescent="0.25">
      <c r="A316" s="62">
        <v>1</v>
      </c>
      <c r="B316" s="2" t="s">
        <v>1</v>
      </c>
      <c r="C316" s="23"/>
      <c r="D316" s="23"/>
      <c r="E316" s="23"/>
      <c r="F316" s="23">
        <v>2</v>
      </c>
      <c r="G316" s="23"/>
      <c r="H316" s="23">
        <v>2</v>
      </c>
      <c r="I316" s="23">
        <v>4</v>
      </c>
      <c r="J316" s="23">
        <v>1</v>
      </c>
      <c r="K316" s="23"/>
      <c r="L316" s="23">
        <f>SUM(C316:K316)</f>
        <v>9</v>
      </c>
      <c r="AH316" s="62">
        <v>9</v>
      </c>
      <c r="AI316" s="74" t="s">
        <v>42</v>
      </c>
      <c r="AJ316" s="70"/>
      <c r="AK316" s="70"/>
      <c r="AL316" s="70"/>
      <c r="AM316" s="70"/>
      <c r="AN316" s="70"/>
      <c r="AO316" s="70">
        <v>1</v>
      </c>
      <c r="AP316" s="70"/>
      <c r="AQ316" s="70">
        <v>1</v>
      </c>
      <c r="AR316" s="70"/>
      <c r="AS316" s="70">
        <v>2</v>
      </c>
      <c r="AU316" s="70"/>
      <c r="AV316" s="70"/>
      <c r="AW316" s="70"/>
      <c r="AX316" s="70"/>
      <c r="AY316" s="70"/>
    </row>
    <row r="317" spans="1:51" x14ac:dyDescent="0.25">
      <c r="A317" s="62"/>
      <c r="B317" s="2" t="s">
        <v>49</v>
      </c>
      <c r="C317" s="23"/>
      <c r="D317" s="23"/>
      <c r="E317" s="23"/>
      <c r="F317" s="23"/>
      <c r="G317" s="23"/>
      <c r="H317" s="23"/>
      <c r="I317" s="23"/>
      <c r="J317" s="23"/>
      <c r="K317" s="23"/>
      <c r="L317" s="23">
        <f t="shared" ref="L317:L350" si="41">SUM(C317:K317)</f>
        <v>0</v>
      </c>
      <c r="AH317" s="62"/>
      <c r="AI317" s="74" t="s">
        <v>201</v>
      </c>
      <c r="AJ317" s="70"/>
      <c r="AK317" s="70"/>
      <c r="AL317" s="70"/>
      <c r="AM317" s="70"/>
      <c r="AN317" s="70"/>
      <c r="AO317" s="70">
        <v>4</v>
      </c>
      <c r="AP317" s="70"/>
      <c r="AQ317" s="70"/>
      <c r="AR317" s="70"/>
      <c r="AS317" s="70">
        <v>4</v>
      </c>
      <c r="AU317" s="70"/>
      <c r="AV317" s="70"/>
      <c r="AW317" s="70"/>
      <c r="AX317" s="70"/>
      <c r="AY317" s="70"/>
    </row>
    <row r="318" spans="1:51" x14ac:dyDescent="0.25">
      <c r="A318" s="62"/>
      <c r="B318" s="2" t="s">
        <v>45</v>
      </c>
      <c r="C318" s="23"/>
      <c r="D318" s="23"/>
      <c r="E318" s="23"/>
      <c r="F318" s="23"/>
      <c r="G318" s="23"/>
      <c r="H318" s="23"/>
      <c r="I318" s="23"/>
      <c r="J318" s="23"/>
      <c r="K318" s="23"/>
      <c r="L318" s="23">
        <f t="shared" si="41"/>
        <v>0</v>
      </c>
      <c r="AH318" s="62">
        <v>10</v>
      </c>
      <c r="AI318" s="74" t="s">
        <v>9</v>
      </c>
      <c r="AJ318" s="70"/>
      <c r="AK318" s="70"/>
      <c r="AL318" s="70"/>
      <c r="AM318" s="70"/>
      <c r="AN318" s="70"/>
      <c r="AO318" s="70"/>
      <c r="AP318" s="70"/>
      <c r="AQ318" s="70">
        <v>3</v>
      </c>
      <c r="AR318" s="70"/>
      <c r="AS318" s="70">
        <v>3</v>
      </c>
      <c r="AU318" s="70"/>
      <c r="AV318" s="70"/>
      <c r="AW318" s="70"/>
      <c r="AX318" s="70"/>
      <c r="AY318" s="70">
        <v>1</v>
      </c>
    </row>
    <row r="319" spans="1:51" x14ac:dyDescent="0.25">
      <c r="A319" s="62">
        <v>2</v>
      </c>
      <c r="B319" s="2" t="s">
        <v>41</v>
      </c>
      <c r="C319" s="23"/>
      <c r="D319" s="23"/>
      <c r="E319" s="23"/>
      <c r="F319" s="23">
        <v>4</v>
      </c>
      <c r="G319" s="23">
        <v>2</v>
      </c>
      <c r="H319" s="23">
        <v>18</v>
      </c>
      <c r="I319" s="23">
        <v>6</v>
      </c>
      <c r="J319" s="23"/>
      <c r="K319" s="23"/>
      <c r="L319" s="23">
        <f t="shared" si="41"/>
        <v>30</v>
      </c>
      <c r="AH319" s="62">
        <v>11</v>
      </c>
      <c r="AI319" s="74" t="s">
        <v>11</v>
      </c>
      <c r="AJ319" s="70"/>
      <c r="AK319" s="70"/>
      <c r="AL319" s="70"/>
      <c r="AM319" s="70"/>
      <c r="AN319" s="70">
        <v>847</v>
      </c>
      <c r="AO319" s="70">
        <v>4500</v>
      </c>
      <c r="AP319" s="70">
        <v>1200</v>
      </c>
      <c r="AQ319" s="70">
        <v>210</v>
      </c>
      <c r="AR319" s="70">
        <v>70</v>
      </c>
      <c r="AS319" s="70">
        <v>6827</v>
      </c>
      <c r="AU319" s="70">
        <v>13</v>
      </c>
      <c r="AV319" s="70">
        <v>4200</v>
      </c>
      <c r="AW319" s="70">
        <v>2000</v>
      </c>
      <c r="AX319" s="70">
        <v>32</v>
      </c>
      <c r="AY319" s="70">
        <v>125</v>
      </c>
    </row>
    <row r="320" spans="1:51" x14ac:dyDescent="0.25">
      <c r="A320" s="62">
        <v>3</v>
      </c>
      <c r="B320" s="2" t="s">
        <v>2</v>
      </c>
      <c r="C320" s="23"/>
      <c r="D320" s="23"/>
      <c r="E320" s="23">
        <v>11</v>
      </c>
      <c r="F320" s="23"/>
      <c r="G320" s="23">
        <v>5</v>
      </c>
      <c r="H320" s="23">
        <v>3</v>
      </c>
      <c r="I320" s="23"/>
      <c r="J320" s="23"/>
      <c r="K320" s="23"/>
      <c r="L320" s="23">
        <f t="shared" si="41"/>
        <v>19</v>
      </c>
      <c r="AH320" s="62">
        <v>12</v>
      </c>
      <c r="AI320" s="74" t="s">
        <v>12</v>
      </c>
      <c r="AJ320" s="70"/>
      <c r="AK320" s="70"/>
      <c r="AL320" s="70"/>
      <c r="AM320" s="70"/>
      <c r="AN320" s="70"/>
      <c r="AO320" s="70">
        <v>44</v>
      </c>
      <c r="AP320" s="70"/>
      <c r="AQ320" s="70">
        <v>1</v>
      </c>
      <c r="AR320" s="70"/>
      <c r="AS320" s="70">
        <v>45</v>
      </c>
      <c r="AU320" s="70"/>
      <c r="AV320" s="70">
        <v>1</v>
      </c>
      <c r="AW320" s="70">
        <v>1</v>
      </c>
      <c r="AX320" s="70"/>
      <c r="AY320" s="70"/>
    </row>
    <row r="321" spans="1:51" x14ac:dyDescent="0.25">
      <c r="A321" s="62"/>
      <c r="B321" s="2" t="s">
        <v>43</v>
      </c>
      <c r="C321" s="23"/>
      <c r="D321" s="23"/>
      <c r="E321" s="23"/>
      <c r="F321" s="23"/>
      <c r="G321" s="23"/>
      <c r="H321" s="23"/>
      <c r="I321" s="23"/>
      <c r="J321" s="23"/>
      <c r="K321" s="23"/>
      <c r="L321" s="23">
        <f t="shared" si="41"/>
        <v>0</v>
      </c>
      <c r="AH321" s="62">
        <v>13</v>
      </c>
      <c r="AI321" s="74" t="s">
        <v>32</v>
      </c>
      <c r="AJ321" s="70"/>
      <c r="AK321" s="70"/>
      <c r="AL321" s="70"/>
      <c r="AM321" s="70"/>
      <c r="AN321" s="70"/>
      <c r="AO321" s="70">
        <v>8</v>
      </c>
      <c r="AP321" s="70">
        <v>2</v>
      </c>
      <c r="AQ321" s="70">
        <v>40</v>
      </c>
      <c r="AR321" s="70"/>
      <c r="AS321" s="70">
        <v>50</v>
      </c>
      <c r="AU321" s="70"/>
      <c r="AV321" s="70">
        <v>3</v>
      </c>
      <c r="AW321" s="70"/>
      <c r="AX321" s="70"/>
      <c r="AY321" s="70">
        <v>1</v>
      </c>
    </row>
    <row r="322" spans="1:51" x14ac:dyDescent="0.25">
      <c r="A322" s="62">
        <v>4</v>
      </c>
      <c r="B322" s="2" t="s">
        <v>3</v>
      </c>
      <c r="C322" s="23"/>
      <c r="D322" s="23">
        <v>5</v>
      </c>
      <c r="E322" s="23">
        <v>9</v>
      </c>
      <c r="F322" s="23">
        <v>20</v>
      </c>
      <c r="G322" s="23">
        <v>3</v>
      </c>
      <c r="H322" s="23">
        <v>10</v>
      </c>
      <c r="I322" s="23">
        <v>10</v>
      </c>
      <c r="J322" s="23">
        <v>2</v>
      </c>
      <c r="K322" s="23">
        <v>3</v>
      </c>
      <c r="L322" s="23">
        <f t="shared" si="41"/>
        <v>62</v>
      </c>
      <c r="AH322" s="62"/>
      <c r="AI322" s="74" t="s">
        <v>18</v>
      </c>
      <c r="AJ322" s="70"/>
      <c r="AK322" s="70"/>
      <c r="AL322" s="70"/>
      <c r="AM322" s="70">
        <v>3</v>
      </c>
      <c r="AN322" s="70"/>
      <c r="AO322" s="70"/>
      <c r="AP322" s="70"/>
      <c r="AQ322" s="70"/>
      <c r="AR322" s="70"/>
      <c r="AS322" s="70">
        <v>3</v>
      </c>
      <c r="AU322" s="70"/>
      <c r="AV322" s="70"/>
      <c r="AW322" s="70"/>
      <c r="AX322" s="70"/>
      <c r="AY322" s="70"/>
    </row>
    <row r="323" spans="1:51" x14ac:dyDescent="0.25">
      <c r="A323" s="62">
        <v>5</v>
      </c>
      <c r="B323" s="2" t="s">
        <v>4</v>
      </c>
      <c r="C323" s="23"/>
      <c r="D323" s="23"/>
      <c r="E323" s="23"/>
      <c r="F323" s="23"/>
      <c r="G323" s="23"/>
      <c r="H323" s="23">
        <v>1</v>
      </c>
      <c r="I323" s="23"/>
      <c r="J323" s="23"/>
      <c r="K323" s="23"/>
      <c r="L323" s="23">
        <f t="shared" si="41"/>
        <v>1</v>
      </c>
      <c r="AH323" s="62">
        <v>14</v>
      </c>
      <c r="AI323" s="74" t="s">
        <v>13</v>
      </c>
      <c r="AJ323" s="70"/>
      <c r="AK323" s="70"/>
      <c r="AL323" s="70"/>
      <c r="AM323" s="70"/>
      <c r="AN323" s="70"/>
      <c r="AO323" s="70"/>
      <c r="AP323" s="70"/>
      <c r="AQ323" s="70">
        <v>20</v>
      </c>
      <c r="AR323" s="70"/>
      <c r="AS323" s="70">
        <v>20</v>
      </c>
      <c r="AU323" s="70"/>
      <c r="AV323" s="70"/>
      <c r="AW323" s="70">
        <v>12</v>
      </c>
      <c r="AX323" s="70"/>
      <c r="AY323" s="70"/>
    </row>
    <row r="324" spans="1:51" x14ac:dyDescent="0.25">
      <c r="A324" s="62"/>
      <c r="B324" s="2" t="s">
        <v>48</v>
      </c>
      <c r="C324" s="23"/>
      <c r="D324" s="23"/>
      <c r="E324" s="23"/>
      <c r="F324" s="23"/>
      <c r="G324" s="23"/>
      <c r="H324" s="23"/>
      <c r="I324" s="23"/>
      <c r="J324" s="23"/>
      <c r="K324" s="23"/>
      <c r="L324" s="23">
        <f t="shared" si="41"/>
        <v>0</v>
      </c>
      <c r="AH324" s="62">
        <v>15</v>
      </c>
      <c r="AI324" s="74" t="s">
        <v>14</v>
      </c>
      <c r="AJ324" s="70"/>
      <c r="AK324" s="70"/>
      <c r="AL324" s="70"/>
      <c r="AM324" s="70"/>
      <c r="AN324" s="70">
        <v>50</v>
      </c>
      <c r="AO324" s="70">
        <v>174</v>
      </c>
      <c r="AP324" s="70">
        <v>100</v>
      </c>
      <c r="AQ324" s="70">
        <v>9</v>
      </c>
      <c r="AR324" s="70">
        <v>42</v>
      </c>
      <c r="AS324" s="70">
        <v>375</v>
      </c>
      <c r="AU324" s="70">
        <v>5</v>
      </c>
      <c r="AV324" s="70">
        <v>300</v>
      </c>
      <c r="AW324" s="70">
        <v>250</v>
      </c>
      <c r="AX324" s="70">
        <v>21</v>
      </c>
      <c r="AY324" s="70">
        <v>60</v>
      </c>
    </row>
    <row r="325" spans="1:51" x14ac:dyDescent="0.25">
      <c r="A325" s="62">
        <v>6</v>
      </c>
      <c r="B325" s="2" t="s">
        <v>6</v>
      </c>
      <c r="C325" s="23"/>
      <c r="D325" s="23"/>
      <c r="E325" s="23"/>
      <c r="F325" s="23"/>
      <c r="G325" s="23"/>
      <c r="H325" s="23">
        <v>2</v>
      </c>
      <c r="I325" s="23">
        <v>3</v>
      </c>
      <c r="J325" s="23">
        <v>1</v>
      </c>
      <c r="K325" s="23">
        <v>3</v>
      </c>
      <c r="L325" s="23">
        <f t="shared" si="41"/>
        <v>9</v>
      </c>
      <c r="AH325" s="62">
        <v>16</v>
      </c>
      <c r="AI325" s="74" t="s">
        <v>15</v>
      </c>
      <c r="AJ325" s="70"/>
      <c r="AK325" s="70"/>
      <c r="AL325" s="70">
        <v>2</v>
      </c>
      <c r="AM325" s="70">
        <v>4</v>
      </c>
      <c r="AN325" s="70"/>
      <c r="AO325" s="70">
        <v>36</v>
      </c>
      <c r="AP325" s="70">
        <v>50</v>
      </c>
      <c r="AQ325" s="70">
        <v>165</v>
      </c>
      <c r="AR325" s="70">
        <v>20</v>
      </c>
      <c r="AS325" s="70">
        <v>277</v>
      </c>
      <c r="AU325" s="70"/>
      <c r="AV325" s="70">
        <v>57</v>
      </c>
      <c r="AW325" s="70">
        <v>31</v>
      </c>
      <c r="AX325" s="70">
        <v>66</v>
      </c>
      <c r="AY325" s="70">
        <v>32</v>
      </c>
    </row>
    <row r="326" spans="1:51" x14ac:dyDescent="0.25">
      <c r="A326" s="62">
        <v>7</v>
      </c>
      <c r="B326" s="2" t="s">
        <v>7</v>
      </c>
      <c r="C326" s="23"/>
      <c r="D326" s="23"/>
      <c r="E326" s="23"/>
      <c r="F326" s="23"/>
      <c r="G326" s="23">
        <v>5</v>
      </c>
      <c r="H326" s="23"/>
      <c r="I326" s="23"/>
      <c r="J326" s="23">
        <v>3</v>
      </c>
      <c r="K326" s="23"/>
      <c r="L326" s="23">
        <f t="shared" si="41"/>
        <v>8</v>
      </c>
      <c r="AH326" s="62">
        <v>17</v>
      </c>
      <c r="AI326" s="74" t="s">
        <v>54</v>
      </c>
      <c r="AJ326" s="70"/>
      <c r="AK326" s="70"/>
      <c r="AL326" s="70"/>
      <c r="AM326" s="70"/>
      <c r="AN326" s="70"/>
      <c r="AO326" s="70">
        <v>4</v>
      </c>
      <c r="AP326" s="70">
        <v>7</v>
      </c>
      <c r="AQ326" s="70">
        <v>1</v>
      </c>
      <c r="AR326" s="70"/>
      <c r="AS326" s="70">
        <v>12</v>
      </c>
      <c r="AU326" s="70"/>
      <c r="AV326" s="70">
        <v>4</v>
      </c>
      <c r="AW326" s="70">
        <v>9</v>
      </c>
      <c r="AX326" s="70"/>
      <c r="AY326" s="70"/>
    </row>
    <row r="327" spans="1:51" x14ac:dyDescent="0.25">
      <c r="A327" s="62"/>
      <c r="B327" s="83" t="s">
        <v>81</v>
      </c>
      <c r="C327" s="23"/>
      <c r="D327" s="23"/>
      <c r="E327" s="23"/>
      <c r="F327" s="23"/>
      <c r="G327" s="23"/>
      <c r="H327" s="23"/>
      <c r="I327" s="23"/>
      <c r="J327" s="23"/>
      <c r="K327" s="23"/>
      <c r="L327" s="23">
        <f t="shared" si="41"/>
        <v>0</v>
      </c>
      <c r="AH327" s="62"/>
      <c r="AI327" s="74" t="s">
        <v>47</v>
      </c>
      <c r="AJ327" s="70"/>
      <c r="AK327" s="70"/>
      <c r="AL327" s="70"/>
      <c r="AM327" s="70">
        <v>3</v>
      </c>
      <c r="AN327" s="70">
        <v>11</v>
      </c>
      <c r="AO327" s="70">
        <v>7</v>
      </c>
      <c r="AP327" s="70"/>
      <c r="AQ327" s="70"/>
      <c r="AR327" s="70"/>
      <c r="AS327" s="70">
        <v>21</v>
      </c>
      <c r="AU327" s="108"/>
      <c r="AV327" s="70"/>
      <c r="AW327" s="70"/>
      <c r="AX327" s="70"/>
      <c r="AY327" s="70"/>
    </row>
    <row r="328" spans="1:51" x14ac:dyDescent="0.25">
      <c r="A328" s="62"/>
      <c r="B328" s="2" t="s">
        <v>50</v>
      </c>
      <c r="C328" s="23"/>
      <c r="D328" s="23"/>
      <c r="E328" s="23"/>
      <c r="F328" s="23"/>
      <c r="G328" s="23"/>
      <c r="H328" s="23"/>
      <c r="I328" s="23"/>
      <c r="J328" s="23"/>
      <c r="K328" s="23"/>
      <c r="L328" s="23">
        <f t="shared" si="41"/>
        <v>0</v>
      </c>
      <c r="AH328" s="62">
        <v>18</v>
      </c>
      <c r="AI328" s="74" t="s">
        <v>16</v>
      </c>
      <c r="AJ328" s="70"/>
      <c r="AK328" s="70"/>
      <c r="AL328" s="70"/>
      <c r="AM328" s="70"/>
      <c r="AN328" s="70">
        <v>4</v>
      </c>
      <c r="AO328" s="70">
        <v>4</v>
      </c>
      <c r="AP328" s="70"/>
      <c r="AQ328" s="70">
        <v>2</v>
      </c>
      <c r="AR328" s="70">
        <v>1</v>
      </c>
      <c r="AS328" s="70">
        <v>11</v>
      </c>
      <c r="AU328" s="181"/>
      <c r="AV328" s="181">
        <v>1</v>
      </c>
      <c r="AW328" s="181"/>
      <c r="AX328" s="181">
        <v>2</v>
      </c>
      <c r="AY328" s="181">
        <v>1</v>
      </c>
    </row>
    <row r="329" spans="1:51" x14ac:dyDescent="0.25">
      <c r="A329" s="62">
        <v>8</v>
      </c>
      <c r="B329" s="2" t="s">
        <v>51</v>
      </c>
      <c r="C329" s="23"/>
      <c r="D329" s="23"/>
      <c r="E329" s="23"/>
      <c r="F329" s="23"/>
      <c r="G329" s="23">
        <v>1</v>
      </c>
      <c r="H329" s="23"/>
      <c r="I329" s="23"/>
      <c r="J329" s="23"/>
      <c r="K329" s="23"/>
      <c r="L329" s="23">
        <f t="shared" si="41"/>
        <v>1</v>
      </c>
      <c r="AH329" s="62"/>
      <c r="AI329" s="184" t="s">
        <v>203</v>
      </c>
      <c r="AJ329" s="185">
        <v>0</v>
      </c>
      <c r="AK329" s="185">
        <v>83</v>
      </c>
      <c r="AL329" s="185">
        <v>13</v>
      </c>
      <c r="AM329" s="185">
        <v>15</v>
      </c>
      <c r="AN329" s="185">
        <v>917</v>
      </c>
      <c r="AO329" s="185">
        <v>4793</v>
      </c>
      <c r="AP329" s="185">
        <v>1392</v>
      </c>
      <c r="AQ329" s="185">
        <v>470</v>
      </c>
      <c r="AR329" s="185">
        <v>137</v>
      </c>
      <c r="AS329" s="185">
        <v>7820</v>
      </c>
      <c r="AU329" s="70">
        <v>26</v>
      </c>
      <c r="AV329" s="70">
        <v>4604</v>
      </c>
      <c r="AW329" s="70">
        <v>2313</v>
      </c>
      <c r="AX329" s="70">
        <v>130</v>
      </c>
      <c r="AY329" s="70">
        <v>226</v>
      </c>
    </row>
    <row r="330" spans="1:51" x14ac:dyDescent="0.25">
      <c r="A330" s="62"/>
      <c r="B330" s="2" t="s">
        <v>42</v>
      </c>
      <c r="C330" s="23"/>
      <c r="D330" s="23"/>
      <c r="E330" s="23"/>
      <c r="F330" s="23"/>
      <c r="G330" s="23"/>
      <c r="H330" s="23"/>
      <c r="I330" s="23"/>
      <c r="J330" s="23"/>
      <c r="K330" s="23"/>
      <c r="L330" s="23">
        <f t="shared" si="41"/>
        <v>0</v>
      </c>
    </row>
    <row r="331" spans="1:51" x14ac:dyDescent="0.25">
      <c r="A331" s="62"/>
      <c r="B331" s="2" t="s">
        <v>8</v>
      </c>
      <c r="C331" s="23"/>
      <c r="D331" s="23"/>
      <c r="E331" s="23"/>
      <c r="F331" s="23"/>
      <c r="G331" s="23"/>
      <c r="H331" s="23"/>
      <c r="I331" s="23"/>
      <c r="J331" s="23"/>
      <c r="K331" s="23"/>
      <c r="L331" s="23">
        <f t="shared" si="41"/>
        <v>0</v>
      </c>
    </row>
    <row r="332" spans="1:51" x14ac:dyDescent="0.25">
      <c r="A332" s="62"/>
      <c r="B332" s="2" t="s">
        <v>9</v>
      </c>
      <c r="C332" s="23"/>
      <c r="D332" s="23"/>
      <c r="E332" s="23"/>
      <c r="F332" s="23"/>
      <c r="G332" s="23"/>
      <c r="H332" s="23"/>
      <c r="I332" s="23"/>
      <c r="J332" s="23"/>
      <c r="K332" s="23"/>
      <c r="L332" s="23">
        <f t="shared" si="41"/>
        <v>0</v>
      </c>
      <c r="AI332" s="1" t="s">
        <v>211</v>
      </c>
    </row>
    <row r="333" spans="1:51" x14ac:dyDescent="0.25">
      <c r="A333" s="62"/>
      <c r="B333" s="2" t="s">
        <v>44</v>
      </c>
      <c r="C333" s="23"/>
      <c r="D333" s="23"/>
      <c r="E333" s="23"/>
      <c r="F333" s="23"/>
      <c r="G333" s="23"/>
      <c r="H333" s="23"/>
      <c r="I333" s="23"/>
      <c r="J333" s="23"/>
      <c r="K333" s="23"/>
      <c r="L333" s="23">
        <f t="shared" si="41"/>
        <v>0</v>
      </c>
      <c r="AI333" s="1" t="s">
        <v>144</v>
      </c>
    </row>
    <row r="334" spans="1:51" x14ac:dyDescent="0.25">
      <c r="A334" s="62">
        <v>9</v>
      </c>
      <c r="B334" s="2" t="s">
        <v>10</v>
      </c>
      <c r="C334" s="23"/>
      <c r="D334" s="23"/>
      <c r="E334" s="23"/>
      <c r="F334" s="23"/>
      <c r="G334" s="23"/>
      <c r="H334" s="23"/>
      <c r="I334" s="23">
        <v>3</v>
      </c>
      <c r="J334" s="23"/>
      <c r="K334" s="23"/>
      <c r="L334" s="23">
        <f t="shared" si="41"/>
        <v>3</v>
      </c>
    </row>
    <row r="335" spans="1:51" x14ac:dyDescent="0.25">
      <c r="A335" s="62">
        <v>10</v>
      </c>
      <c r="B335" s="2" t="s">
        <v>11</v>
      </c>
      <c r="C335" s="23"/>
      <c r="D335" s="23"/>
      <c r="E335" s="23"/>
      <c r="F335" s="23"/>
      <c r="G335" s="23">
        <v>10</v>
      </c>
      <c r="H335" s="23">
        <v>1000</v>
      </c>
      <c r="I335" s="23">
        <v>300</v>
      </c>
      <c r="J335" s="23">
        <v>12</v>
      </c>
      <c r="K335" s="23"/>
      <c r="L335" s="23">
        <f t="shared" si="41"/>
        <v>1322</v>
      </c>
      <c r="AJ335" s="1" t="s">
        <v>20</v>
      </c>
      <c r="AN335" s="1" t="s">
        <v>21</v>
      </c>
    </row>
    <row r="336" spans="1:51" x14ac:dyDescent="0.25">
      <c r="A336" s="62">
        <v>11</v>
      </c>
      <c r="B336" s="2" t="s">
        <v>12</v>
      </c>
      <c r="C336" s="23"/>
      <c r="D336" s="23"/>
      <c r="E336" s="23"/>
      <c r="F336" s="23"/>
      <c r="G336" s="23"/>
      <c r="H336" s="23">
        <v>5</v>
      </c>
      <c r="I336" s="23">
        <v>1</v>
      </c>
      <c r="J336" s="23"/>
      <c r="K336" s="23"/>
      <c r="L336" s="23">
        <f t="shared" si="41"/>
        <v>6</v>
      </c>
      <c r="AH336" s="177" t="s">
        <v>134</v>
      </c>
      <c r="AI336" s="200" t="s">
        <v>19</v>
      </c>
      <c r="AJ336" s="162">
        <v>14</v>
      </c>
      <c r="AK336" s="162">
        <v>19</v>
      </c>
      <c r="AL336" s="162">
        <v>24</v>
      </c>
      <c r="AM336" s="162">
        <v>29</v>
      </c>
      <c r="AN336" s="162">
        <v>4</v>
      </c>
      <c r="AO336" s="162">
        <v>9</v>
      </c>
      <c r="AP336" s="162">
        <v>14</v>
      </c>
      <c r="AQ336" s="162">
        <v>19</v>
      </c>
      <c r="AR336" s="162">
        <v>24</v>
      </c>
      <c r="AS336" s="160" t="s">
        <v>24</v>
      </c>
    </row>
    <row r="337" spans="1:45" x14ac:dyDescent="0.25">
      <c r="A337" s="62"/>
      <c r="B337" s="2" t="s">
        <v>32</v>
      </c>
      <c r="C337" s="23"/>
      <c r="D337" s="23"/>
      <c r="E337" s="23"/>
      <c r="F337" s="23"/>
      <c r="G337" s="23"/>
      <c r="H337" s="23"/>
      <c r="I337" s="23"/>
      <c r="J337" s="23"/>
      <c r="K337" s="23"/>
      <c r="L337" s="23">
        <f t="shared" si="41"/>
        <v>0</v>
      </c>
      <c r="AH337" s="62">
        <v>1</v>
      </c>
      <c r="AI337" s="74" t="s">
        <v>1</v>
      </c>
      <c r="AJ337" s="70"/>
      <c r="AK337" s="70"/>
      <c r="AL337" s="70"/>
      <c r="AM337" s="70"/>
      <c r="AN337" s="70">
        <v>2</v>
      </c>
      <c r="AO337" s="70"/>
      <c r="AP337" s="70">
        <v>2</v>
      </c>
      <c r="AQ337" s="70"/>
      <c r="AR337" s="70"/>
      <c r="AS337" s="70">
        <v>4</v>
      </c>
    </row>
    <row r="338" spans="1:45" x14ac:dyDescent="0.25">
      <c r="A338" s="62"/>
      <c r="B338" s="2" t="s">
        <v>18</v>
      </c>
      <c r="C338" s="23"/>
      <c r="D338" s="23"/>
      <c r="E338" s="23"/>
      <c r="F338" s="23"/>
      <c r="G338" s="23"/>
      <c r="H338" s="23"/>
      <c r="I338" s="23"/>
      <c r="J338" s="23">
        <v>34</v>
      </c>
      <c r="K338" s="23">
        <v>2</v>
      </c>
      <c r="L338" s="23">
        <f t="shared" si="41"/>
        <v>36</v>
      </c>
      <c r="AH338" s="62">
        <v>2</v>
      </c>
      <c r="AI338" s="74" t="s">
        <v>90</v>
      </c>
      <c r="AJ338" s="70"/>
      <c r="AK338" s="70"/>
      <c r="AL338" s="70"/>
      <c r="AM338" s="70"/>
      <c r="AN338" s="70"/>
      <c r="AO338" s="70"/>
      <c r="AP338" s="70"/>
      <c r="AQ338" s="70">
        <v>2</v>
      </c>
      <c r="AR338" s="70"/>
      <c r="AS338" s="70">
        <v>2</v>
      </c>
    </row>
    <row r="339" spans="1:45" x14ac:dyDescent="0.25">
      <c r="A339" s="62">
        <v>12</v>
      </c>
      <c r="B339" s="2" t="s">
        <v>46</v>
      </c>
      <c r="C339" s="23"/>
      <c r="D339" s="23"/>
      <c r="E339" s="23"/>
      <c r="F339" s="23"/>
      <c r="G339" s="23"/>
      <c r="H339" s="23"/>
      <c r="I339" s="23"/>
      <c r="J339" s="23">
        <v>3</v>
      </c>
      <c r="K339" s="23"/>
      <c r="L339" s="23">
        <f t="shared" si="41"/>
        <v>3</v>
      </c>
      <c r="AH339" s="62">
        <v>3</v>
      </c>
      <c r="AI339" s="74" t="s">
        <v>41</v>
      </c>
      <c r="AJ339" s="70"/>
      <c r="AK339" s="70"/>
      <c r="AL339" s="70"/>
      <c r="AM339" s="70">
        <v>3</v>
      </c>
      <c r="AN339" s="70">
        <v>5</v>
      </c>
      <c r="AO339" s="70"/>
      <c r="AP339" s="70"/>
      <c r="AQ339" s="70">
        <v>2</v>
      </c>
      <c r="AR339" s="70">
        <v>1</v>
      </c>
      <c r="AS339" s="70">
        <v>11</v>
      </c>
    </row>
    <row r="340" spans="1:45" x14ac:dyDescent="0.25">
      <c r="A340" s="62">
        <v>13</v>
      </c>
      <c r="B340" s="2" t="s">
        <v>13</v>
      </c>
      <c r="C340" s="23"/>
      <c r="D340" s="23"/>
      <c r="E340" s="23"/>
      <c r="F340" s="23"/>
      <c r="G340" s="23"/>
      <c r="H340" s="23"/>
      <c r="I340" s="23">
        <v>1</v>
      </c>
      <c r="J340" s="23">
        <v>1</v>
      </c>
      <c r="K340" s="23">
        <v>1</v>
      </c>
      <c r="L340" s="23">
        <f t="shared" si="41"/>
        <v>3</v>
      </c>
      <c r="AH340" s="62">
        <v>4</v>
      </c>
      <c r="AI340" s="74" t="s">
        <v>2</v>
      </c>
      <c r="AJ340" s="70"/>
      <c r="AK340" s="70"/>
      <c r="AL340" s="70">
        <v>3</v>
      </c>
      <c r="AM340" s="70">
        <v>7</v>
      </c>
      <c r="AN340" s="70"/>
      <c r="AO340" s="70"/>
      <c r="AP340" s="70">
        <v>1</v>
      </c>
      <c r="AQ340" s="70"/>
      <c r="AR340" s="70"/>
      <c r="AS340" s="70">
        <v>11</v>
      </c>
    </row>
    <row r="341" spans="1:45" x14ac:dyDescent="0.25">
      <c r="A341" s="62">
        <v>14</v>
      </c>
      <c r="B341" s="2" t="s">
        <v>14</v>
      </c>
      <c r="C341" s="23"/>
      <c r="D341" s="23"/>
      <c r="E341" s="23"/>
      <c r="F341" s="23">
        <v>2</v>
      </c>
      <c r="G341" s="23">
        <v>4</v>
      </c>
      <c r="H341" s="23">
        <v>5</v>
      </c>
      <c r="I341" s="23">
        <v>5</v>
      </c>
      <c r="J341" s="23">
        <v>6</v>
      </c>
      <c r="K341" s="23"/>
      <c r="L341" s="23">
        <f t="shared" si="41"/>
        <v>22</v>
      </c>
      <c r="AH341" s="62">
        <v>5</v>
      </c>
      <c r="AI341" s="74" t="s">
        <v>3</v>
      </c>
      <c r="AJ341" s="70"/>
      <c r="AK341" s="70">
        <v>3</v>
      </c>
      <c r="AL341" s="70">
        <v>28</v>
      </c>
      <c r="AM341" s="70">
        <v>3</v>
      </c>
      <c r="AN341" s="70">
        <v>2</v>
      </c>
      <c r="AO341" s="70">
        <v>2</v>
      </c>
      <c r="AP341" s="70">
        <v>2</v>
      </c>
      <c r="AQ341" s="70">
        <v>1</v>
      </c>
      <c r="AR341" s="70">
        <v>2</v>
      </c>
      <c r="AS341" s="70">
        <v>43</v>
      </c>
    </row>
    <row r="342" spans="1:45" x14ac:dyDescent="0.25">
      <c r="A342" s="62">
        <v>15</v>
      </c>
      <c r="B342" s="2" t="s">
        <v>40</v>
      </c>
      <c r="C342" s="23">
        <v>50</v>
      </c>
      <c r="D342" s="23">
        <v>39</v>
      </c>
      <c r="E342" s="23"/>
      <c r="F342" s="23"/>
      <c r="G342" s="23"/>
      <c r="H342" s="23"/>
      <c r="I342" s="23"/>
      <c r="J342" s="23"/>
      <c r="K342" s="23"/>
      <c r="L342" s="23">
        <f t="shared" si="41"/>
        <v>89</v>
      </c>
      <c r="AH342" s="62">
        <v>6</v>
      </c>
      <c r="AI342" s="74" t="s">
        <v>4</v>
      </c>
      <c r="AJ342" s="70"/>
      <c r="AK342" s="70"/>
      <c r="AL342" s="70"/>
      <c r="AM342" s="70"/>
      <c r="AN342" s="70"/>
      <c r="AO342" s="70">
        <v>3</v>
      </c>
      <c r="AP342" s="70">
        <v>4</v>
      </c>
      <c r="AQ342" s="70">
        <v>2</v>
      </c>
      <c r="AR342" s="70">
        <v>3</v>
      </c>
      <c r="AS342" s="70">
        <v>12</v>
      </c>
    </row>
    <row r="343" spans="1:45" x14ac:dyDescent="0.25">
      <c r="A343" s="62"/>
      <c r="B343" s="2" t="s">
        <v>52</v>
      </c>
      <c r="C343" s="23"/>
      <c r="D343" s="23"/>
      <c r="E343" s="23"/>
      <c r="F343" s="23"/>
      <c r="G343" s="23"/>
      <c r="H343" s="23"/>
      <c r="I343" s="23"/>
      <c r="J343" s="23"/>
      <c r="K343" s="23"/>
      <c r="L343" s="23">
        <f t="shared" si="41"/>
        <v>0</v>
      </c>
      <c r="AH343" s="62">
        <v>7</v>
      </c>
      <c r="AI343" s="74" t="s">
        <v>7</v>
      </c>
      <c r="AJ343" s="70"/>
      <c r="AK343" s="70"/>
      <c r="AL343" s="70"/>
      <c r="AM343" s="70"/>
      <c r="AN343" s="70">
        <v>2</v>
      </c>
      <c r="AO343" s="70">
        <v>2</v>
      </c>
      <c r="AP343" s="70">
        <v>2</v>
      </c>
      <c r="AQ343" s="70">
        <v>1</v>
      </c>
      <c r="AR343" s="70"/>
      <c r="AS343" s="70">
        <v>7</v>
      </c>
    </row>
    <row r="344" spans="1:45" x14ac:dyDescent="0.25">
      <c r="A344" s="62"/>
      <c r="B344" s="2" t="s">
        <v>53</v>
      </c>
      <c r="C344" s="23"/>
      <c r="D344" s="23"/>
      <c r="E344" s="23"/>
      <c r="F344" s="23"/>
      <c r="G344" s="23"/>
      <c r="H344" s="23"/>
      <c r="I344" s="23"/>
      <c r="J344" s="23"/>
      <c r="K344" s="23"/>
      <c r="L344" s="23">
        <f t="shared" si="41"/>
        <v>0</v>
      </c>
      <c r="AH344" s="62">
        <v>8</v>
      </c>
      <c r="AI344" s="74" t="s">
        <v>50</v>
      </c>
      <c r="AJ344" s="70"/>
      <c r="AK344" s="70"/>
      <c r="AL344" s="70"/>
      <c r="AM344" s="70"/>
      <c r="AN344" s="70"/>
      <c r="AO344" s="70"/>
      <c r="AP344" s="70">
        <v>3</v>
      </c>
      <c r="AQ344" s="70"/>
      <c r="AR344" s="70"/>
      <c r="AS344" s="70">
        <v>3</v>
      </c>
    </row>
    <row r="345" spans="1:45" x14ac:dyDescent="0.25">
      <c r="A345" s="62">
        <v>16</v>
      </c>
      <c r="B345" s="2" t="s">
        <v>15</v>
      </c>
      <c r="C345" s="23"/>
      <c r="D345" s="23"/>
      <c r="E345" s="23"/>
      <c r="F345" s="23"/>
      <c r="G345" s="23"/>
      <c r="H345" s="23">
        <v>2</v>
      </c>
      <c r="I345" s="23"/>
      <c r="J345" s="23"/>
      <c r="K345" s="23"/>
      <c r="L345" s="23">
        <f t="shared" si="41"/>
        <v>2</v>
      </c>
      <c r="AH345" s="62">
        <v>9</v>
      </c>
      <c r="AI345" s="74" t="s">
        <v>51</v>
      </c>
      <c r="AJ345" s="70"/>
      <c r="AK345" s="70"/>
      <c r="AL345" s="70"/>
      <c r="AM345" s="70"/>
      <c r="AN345" s="70">
        <v>2</v>
      </c>
      <c r="AO345" s="70">
        <v>6</v>
      </c>
      <c r="AP345" s="70">
        <v>6</v>
      </c>
      <c r="AQ345" s="70">
        <v>1</v>
      </c>
      <c r="AR345" s="70"/>
      <c r="AS345" s="70">
        <v>15</v>
      </c>
    </row>
    <row r="346" spans="1:45" x14ac:dyDescent="0.25">
      <c r="A346" s="62"/>
      <c r="B346" s="2" t="s">
        <v>54</v>
      </c>
      <c r="C346" s="23"/>
      <c r="D346" s="23"/>
      <c r="E346" s="23"/>
      <c r="F346" s="23"/>
      <c r="G346" s="23"/>
      <c r="H346" s="23"/>
      <c r="I346" s="23"/>
      <c r="J346" s="23"/>
      <c r="K346" s="23"/>
      <c r="L346" s="23">
        <f t="shared" si="41"/>
        <v>0</v>
      </c>
      <c r="AH346" s="62">
        <v>10</v>
      </c>
      <c r="AI346" s="74" t="s">
        <v>42</v>
      </c>
      <c r="AJ346" s="70"/>
      <c r="AK346" s="70"/>
      <c r="AL346" s="70"/>
      <c r="AM346" s="70">
        <v>1</v>
      </c>
      <c r="AN346" s="70"/>
      <c r="AO346" s="70"/>
      <c r="AP346" s="70"/>
      <c r="AQ346" s="70"/>
      <c r="AR346" s="70"/>
      <c r="AS346" s="70">
        <v>1</v>
      </c>
    </row>
    <row r="347" spans="1:45" x14ac:dyDescent="0.25">
      <c r="A347" s="62"/>
      <c r="B347" s="2" t="s">
        <v>47</v>
      </c>
      <c r="C347" s="23"/>
      <c r="D347" s="23"/>
      <c r="E347" s="23"/>
      <c r="F347" s="23"/>
      <c r="G347" s="23"/>
      <c r="H347" s="23"/>
      <c r="I347" s="23">
        <v>22</v>
      </c>
      <c r="J347" s="23"/>
      <c r="K347" s="23"/>
      <c r="L347" s="23">
        <f t="shared" si="41"/>
        <v>22</v>
      </c>
      <c r="AH347" s="62">
        <v>11</v>
      </c>
      <c r="AI347" s="74" t="s">
        <v>11</v>
      </c>
      <c r="AJ347" s="70"/>
      <c r="AK347" s="70"/>
      <c r="AL347" s="70"/>
      <c r="AM347" s="70"/>
      <c r="AN347" s="70">
        <v>60</v>
      </c>
      <c r="AO347" s="70">
        <v>200</v>
      </c>
      <c r="AP347" s="70">
        <v>5500</v>
      </c>
      <c r="AQ347" s="70"/>
      <c r="AR347" s="70"/>
      <c r="AS347" s="70">
        <v>5760</v>
      </c>
    </row>
    <row r="348" spans="1:45" x14ac:dyDescent="0.25">
      <c r="A348" s="62">
        <v>17</v>
      </c>
      <c r="B348" s="2" t="s">
        <v>16</v>
      </c>
      <c r="C348" s="23"/>
      <c r="D348" s="23"/>
      <c r="E348" s="23"/>
      <c r="F348" s="23"/>
      <c r="G348" s="23">
        <v>1</v>
      </c>
      <c r="H348" s="23"/>
      <c r="I348" s="23"/>
      <c r="J348" s="23"/>
      <c r="K348" s="23"/>
      <c r="L348" s="23">
        <f t="shared" si="41"/>
        <v>1</v>
      </c>
      <c r="AH348" s="62">
        <v>12</v>
      </c>
      <c r="AI348" s="74" t="s">
        <v>12</v>
      </c>
      <c r="AJ348" s="70"/>
      <c r="AK348" s="70"/>
      <c r="AL348" s="70"/>
      <c r="AM348" s="70"/>
      <c r="AN348" s="70"/>
      <c r="AO348" s="70">
        <v>20</v>
      </c>
      <c r="AP348" s="70">
        <v>3</v>
      </c>
      <c r="AQ348" s="70"/>
      <c r="AR348" s="70"/>
      <c r="AS348" s="70">
        <v>23</v>
      </c>
    </row>
    <row r="349" spans="1:45" x14ac:dyDescent="0.25">
      <c r="A349" s="62"/>
      <c r="B349" s="2" t="s">
        <v>55</v>
      </c>
      <c r="C349" s="23"/>
      <c r="D349" s="23"/>
      <c r="E349" s="23"/>
      <c r="F349" s="23"/>
      <c r="G349" s="23"/>
      <c r="H349" s="23"/>
      <c r="I349" s="23"/>
      <c r="J349" s="23"/>
      <c r="K349" s="23"/>
      <c r="L349" s="23">
        <f t="shared" si="41"/>
        <v>0</v>
      </c>
      <c r="AH349" s="62">
        <v>13</v>
      </c>
      <c r="AI349" s="74" t="s">
        <v>13</v>
      </c>
      <c r="AJ349" s="70"/>
      <c r="AK349" s="70"/>
      <c r="AL349" s="70"/>
      <c r="AM349" s="70"/>
      <c r="AN349" s="70"/>
      <c r="AO349" s="70"/>
      <c r="AP349" s="70">
        <v>2</v>
      </c>
      <c r="AQ349" s="70">
        <v>4</v>
      </c>
      <c r="AR349" s="70"/>
      <c r="AS349" s="70">
        <v>6</v>
      </c>
    </row>
    <row r="350" spans="1:45" x14ac:dyDescent="0.25">
      <c r="A350" s="62"/>
      <c r="B350" s="65" t="s">
        <v>17</v>
      </c>
      <c r="C350" s="23"/>
      <c r="D350" s="23"/>
      <c r="E350" s="23"/>
      <c r="F350" s="23"/>
      <c r="G350" s="23"/>
      <c r="H350" s="23"/>
      <c r="I350" s="23"/>
      <c r="J350" s="23"/>
      <c r="K350" s="23"/>
      <c r="L350" s="23">
        <f t="shared" si="41"/>
        <v>0</v>
      </c>
      <c r="AH350" s="62">
        <v>14</v>
      </c>
      <c r="AI350" s="74" t="s">
        <v>14</v>
      </c>
      <c r="AJ350" s="70"/>
      <c r="AK350" s="70"/>
      <c r="AL350" s="70"/>
      <c r="AM350" s="70"/>
      <c r="AN350" s="70">
        <v>25</v>
      </c>
      <c r="AO350" s="70">
        <v>35</v>
      </c>
      <c r="AP350" s="70">
        <v>900</v>
      </c>
      <c r="AQ350" s="70">
        <v>8</v>
      </c>
      <c r="AR350" s="70"/>
      <c r="AS350" s="70">
        <v>968</v>
      </c>
    </row>
    <row r="351" spans="1:45" x14ac:dyDescent="0.25">
      <c r="A351" s="62"/>
      <c r="B351" s="8" t="s">
        <v>24</v>
      </c>
      <c r="C351" s="124">
        <f>SUM(C316:C350)</f>
        <v>50</v>
      </c>
      <c r="D351" s="122">
        <f t="shared" ref="D351:L351" si="42">SUM(D316:D350)</f>
        <v>44</v>
      </c>
      <c r="E351" s="122">
        <f t="shared" si="42"/>
        <v>20</v>
      </c>
      <c r="F351" s="122">
        <f t="shared" si="42"/>
        <v>28</v>
      </c>
      <c r="G351" s="122">
        <f t="shared" si="42"/>
        <v>31</v>
      </c>
      <c r="H351" s="122">
        <f t="shared" si="42"/>
        <v>1048</v>
      </c>
      <c r="I351" s="122">
        <f t="shared" si="42"/>
        <v>355</v>
      </c>
      <c r="J351" s="122">
        <f t="shared" si="42"/>
        <v>63</v>
      </c>
      <c r="K351" s="122">
        <f t="shared" si="42"/>
        <v>9</v>
      </c>
      <c r="L351" s="122">
        <f t="shared" si="42"/>
        <v>1648</v>
      </c>
      <c r="AH351" s="62">
        <v>15</v>
      </c>
      <c r="AI351" s="74" t="s">
        <v>15</v>
      </c>
      <c r="AJ351" s="70"/>
      <c r="AK351" s="70"/>
      <c r="AL351" s="70"/>
      <c r="AM351" s="70"/>
      <c r="AN351" s="70">
        <v>8</v>
      </c>
      <c r="AO351" s="70">
        <v>52</v>
      </c>
      <c r="AP351" s="70">
        <v>138</v>
      </c>
      <c r="AQ351" s="70"/>
      <c r="AR351" s="70">
        <v>2</v>
      </c>
      <c r="AS351" s="70">
        <v>200</v>
      </c>
    </row>
    <row r="352" spans="1:45" x14ac:dyDescent="0.25">
      <c r="A352" s="62"/>
      <c r="AH352" s="62">
        <v>16</v>
      </c>
      <c r="AI352" s="204" t="s">
        <v>16</v>
      </c>
      <c r="AJ352" s="181"/>
      <c r="AK352" s="181"/>
      <c r="AL352" s="181">
        <v>1</v>
      </c>
      <c r="AM352" s="181"/>
      <c r="AN352" s="181"/>
      <c r="AO352" s="181">
        <v>2</v>
      </c>
      <c r="AP352" s="181">
        <v>2</v>
      </c>
      <c r="AQ352" s="181"/>
      <c r="AR352" s="181">
        <v>2</v>
      </c>
      <c r="AS352" s="181">
        <v>7</v>
      </c>
    </row>
    <row r="353" spans="1:45" x14ac:dyDescent="0.25">
      <c r="A353" s="62"/>
      <c r="AH353" s="62"/>
      <c r="AI353" s="78" t="s">
        <v>135</v>
      </c>
      <c r="AJ353" s="70">
        <v>0</v>
      </c>
      <c r="AK353" s="70">
        <v>3</v>
      </c>
      <c r="AL353" s="70">
        <v>32</v>
      </c>
      <c r="AM353" s="70">
        <v>14</v>
      </c>
      <c r="AN353" s="70">
        <v>106</v>
      </c>
      <c r="AO353" s="70">
        <v>322</v>
      </c>
      <c r="AP353" s="70">
        <v>6565</v>
      </c>
      <c r="AQ353" s="70">
        <v>21</v>
      </c>
      <c r="AR353" s="70">
        <v>10</v>
      </c>
      <c r="AS353" s="70">
        <v>7073</v>
      </c>
    </row>
    <row r="354" spans="1:45" x14ac:dyDescent="0.25">
      <c r="A354" s="62"/>
      <c r="B354" s="1" t="s">
        <v>200</v>
      </c>
    </row>
    <row r="355" spans="1:45" x14ac:dyDescent="0.25">
      <c r="A355" s="62"/>
      <c r="B355" s="1" t="s">
        <v>132</v>
      </c>
    </row>
    <row r="356" spans="1:45" x14ac:dyDescent="0.25">
      <c r="A356" s="62"/>
      <c r="AI356" s="1" t="s">
        <v>236</v>
      </c>
    </row>
    <row r="357" spans="1:45" x14ac:dyDescent="0.25">
      <c r="A357" s="62"/>
      <c r="C357" s="1" t="s">
        <v>20</v>
      </c>
      <c r="G357" s="1" t="s">
        <v>21</v>
      </c>
      <c r="AI357" s="1" t="s">
        <v>144</v>
      </c>
    </row>
    <row r="358" spans="1:45" x14ac:dyDescent="0.25">
      <c r="A358" s="162" t="s">
        <v>216</v>
      </c>
      <c r="B358" s="19" t="s">
        <v>19</v>
      </c>
      <c r="C358" s="162">
        <v>15</v>
      </c>
      <c r="D358" s="162">
        <v>20</v>
      </c>
      <c r="E358" s="162">
        <v>25</v>
      </c>
      <c r="F358" s="162">
        <v>30</v>
      </c>
      <c r="G358" s="162">
        <v>5</v>
      </c>
      <c r="H358" s="162">
        <v>10</v>
      </c>
      <c r="I358" s="162">
        <v>15</v>
      </c>
      <c r="J358" s="162">
        <v>20</v>
      </c>
      <c r="K358" s="162">
        <v>25</v>
      </c>
      <c r="L358" s="7" t="s">
        <v>24</v>
      </c>
    </row>
    <row r="359" spans="1:45" x14ac:dyDescent="0.25">
      <c r="A359" s="62">
        <v>1</v>
      </c>
      <c r="B359" s="2" t="s">
        <v>1</v>
      </c>
      <c r="C359" s="23"/>
      <c r="D359" s="23"/>
      <c r="E359" s="23"/>
      <c r="F359" s="23"/>
      <c r="G359" s="23">
        <v>1</v>
      </c>
      <c r="H359" s="23">
        <v>1</v>
      </c>
      <c r="I359" s="23">
        <v>5</v>
      </c>
      <c r="J359" s="23">
        <v>3</v>
      </c>
      <c r="K359" s="23">
        <v>3</v>
      </c>
      <c r="L359" s="23">
        <f>SUM(C359:K359)</f>
        <v>13</v>
      </c>
      <c r="AI359" s="74"/>
      <c r="AJ359" s="1" t="s">
        <v>20</v>
      </c>
      <c r="AN359" s="1" t="s">
        <v>21</v>
      </c>
    </row>
    <row r="360" spans="1:45" x14ac:dyDescent="0.25">
      <c r="A360" s="62"/>
      <c r="B360" s="2" t="s">
        <v>49</v>
      </c>
      <c r="C360" s="23"/>
      <c r="D360" s="23"/>
      <c r="E360" s="23"/>
      <c r="F360" s="23"/>
      <c r="G360" s="23"/>
      <c r="H360" s="23"/>
      <c r="I360" s="23"/>
      <c r="J360" s="23"/>
      <c r="K360" s="23"/>
      <c r="L360" s="23">
        <f t="shared" ref="L360:L393" si="43">SUM(C360:K360)</f>
        <v>0</v>
      </c>
      <c r="AH360" s="235" t="s">
        <v>238</v>
      </c>
      <c r="AI360" s="200" t="s">
        <v>19</v>
      </c>
      <c r="AJ360" s="72">
        <v>13</v>
      </c>
      <c r="AK360" s="162">
        <v>18</v>
      </c>
      <c r="AL360" s="162">
        <v>23</v>
      </c>
      <c r="AM360" s="162">
        <v>28</v>
      </c>
      <c r="AN360" s="162">
        <v>3</v>
      </c>
      <c r="AO360" s="162">
        <v>8</v>
      </c>
      <c r="AP360" s="162">
        <v>13</v>
      </c>
      <c r="AQ360" s="162">
        <v>18</v>
      </c>
      <c r="AR360" s="162">
        <v>23</v>
      </c>
      <c r="AS360" s="160" t="s">
        <v>24</v>
      </c>
    </row>
    <row r="361" spans="1:45" x14ac:dyDescent="0.25">
      <c r="A361" s="62"/>
      <c r="B361" s="2" t="s">
        <v>45</v>
      </c>
      <c r="C361" s="23"/>
      <c r="D361" s="23"/>
      <c r="E361" s="23"/>
      <c r="F361" s="23"/>
      <c r="G361" s="23"/>
      <c r="H361" s="23"/>
      <c r="I361" s="23"/>
      <c r="J361" s="23"/>
      <c r="K361" s="23"/>
      <c r="L361" s="23">
        <f t="shared" si="43"/>
        <v>0</v>
      </c>
      <c r="AH361" s="62">
        <v>1</v>
      </c>
      <c r="AI361" s="236" t="s">
        <v>43</v>
      </c>
      <c r="AJ361" s="70"/>
      <c r="AK361" s="222"/>
      <c r="AL361" s="222"/>
      <c r="AM361" s="222"/>
      <c r="AN361" s="222">
        <v>2</v>
      </c>
      <c r="AO361" s="222"/>
      <c r="AP361" s="222"/>
      <c r="AQ361" s="222"/>
      <c r="AR361" s="250"/>
      <c r="AS361" s="70">
        <f>SUM(AJ361:AR361)</f>
        <v>2</v>
      </c>
    </row>
    <row r="362" spans="1:45" x14ac:dyDescent="0.25">
      <c r="A362" s="62">
        <v>2</v>
      </c>
      <c r="B362" s="2" t="s">
        <v>41</v>
      </c>
      <c r="C362" s="23"/>
      <c r="F362" s="23">
        <v>2</v>
      </c>
      <c r="G362" s="23">
        <v>3</v>
      </c>
      <c r="H362" s="23"/>
      <c r="I362" s="23">
        <v>1</v>
      </c>
      <c r="J362" s="23"/>
      <c r="K362" s="23"/>
      <c r="L362" s="23">
        <f t="shared" si="43"/>
        <v>6</v>
      </c>
      <c r="AH362" s="62">
        <v>2</v>
      </c>
      <c r="AI362" s="166" t="s">
        <v>2</v>
      </c>
      <c r="AJ362" s="70"/>
      <c r="AK362" s="222">
        <v>5</v>
      </c>
      <c r="AL362" s="222">
        <v>7</v>
      </c>
      <c r="AM362" s="222">
        <v>28</v>
      </c>
      <c r="AN362" s="222">
        <v>33</v>
      </c>
      <c r="AO362" s="222">
        <v>3</v>
      </c>
      <c r="AP362" s="222"/>
      <c r="AQ362" s="222">
        <v>1</v>
      </c>
      <c r="AR362" s="250"/>
      <c r="AS362" s="70">
        <f t="shared" ref="AS362:AS382" si="44">SUM(AJ362:AR362)</f>
        <v>77</v>
      </c>
    </row>
    <row r="363" spans="1:45" x14ac:dyDescent="0.25">
      <c r="A363" s="62">
        <v>3</v>
      </c>
      <c r="B363" s="2" t="s">
        <v>2</v>
      </c>
      <c r="C363" s="23"/>
      <c r="D363" s="23">
        <v>1</v>
      </c>
      <c r="E363" s="23"/>
      <c r="F363" s="23">
        <v>8</v>
      </c>
      <c r="G363" s="23">
        <v>3</v>
      </c>
      <c r="H363" s="23"/>
      <c r="I363" s="23">
        <v>1</v>
      </c>
      <c r="J363" s="23">
        <v>5</v>
      </c>
      <c r="K363" s="23"/>
      <c r="L363" s="23">
        <f t="shared" si="43"/>
        <v>18</v>
      </c>
      <c r="AH363" s="62">
        <v>3</v>
      </c>
      <c r="AI363" s="166" t="s">
        <v>136</v>
      </c>
      <c r="AJ363" s="70"/>
      <c r="AK363" s="222"/>
      <c r="AL363" s="222"/>
      <c r="AM363" s="222"/>
      <c r="AN363" s="222"/>
      <c r="AO363" s="222"/>
      <c r="AP363" s="222">
        <v>1</v>
      </c>
      <c r="AQ363" s="222"/>
      <c r="AR363" s="250"/>
      <c r="AS363" s="70">
        <f t="shared" si="44"/>
        <v>1</v>
      </c>
    </row>
    <row r="364" spans="1:45" x14ac:dyDescent="0.25">
      <c r="A364" s="62"/>
      <c r="B364" s="2" t="s">
        <v>43</v>
      </c>
      <c r="C364" s="23"/>
      <c r="D364" s="23"/>
      <c r="E364" s="23"/>
      <c r="F364" s="23"/>
      <c r="G364" s="23"/>
      <c r="H364" s="23"/>
      <c r="I364" s="23"/>
      <c r="J364" s="23"/>
      <c r="K364" s="23"/>
      <c r="L364" s="23">
        <f t="shared" si="43"/>
        <v>0</v>
      </c>
      <c r="AH364" s="62">
        <v>4</v>
      </c>
      <c r="AI364" s="166" t="s">
        <v>1</v>
      </c>
      <c r="AJ364" s="70"/>
      <c r="AK364" s="222"/>
      <c r="AL364" s="222"/>
      <c r="AM364" s="222"/>
      <c r="AN364" s="222">
        <v>1</v>
      </c>
      <c r="AO364" s="222">
        <v>2</v>
      </c>
      <c r="AP364" s="222">
        <v>2</v>
      </c>
      <c r="AQ364" s="222"/>
      <c r="AR364" s="250"/>
      <c r="AS364" s="70">
        <f t="shared" si="44"/>
        <v>5</v>
      </c>
    </row>
    <row r="365" spans="1:45" x14ac:dyDescent="0.25">
      <c r="A365" s="62">
        <v>4</v>
      </c>
      <c r="B365" s="2" t="s">
        <v>3</v>
      </c>
      <c r="C365" s="23">
        <v>2</v>
      </c>
      <c r="D365" s="23">
        <v>9</v>
      </c>
      <c r="E365" s="23">
        <v>19</v>
      </c>
      <c r="F365" s="23">
        <f>31+12</f>
        <v>43</v>
      </c>
      <c r="G365" s="23">
        <v>12</v>
      </c>
      <c r="H365" s="23">
        <v>18</v>
      </c>
      <c r="I365" s="23">
        <v>5</v>
      </c>
      <c r="J365" s="23">
        <v>8</v>
      </c>
      <c r="K365" s="23">
        <v>8</v>
      </c>
      <c r="L365" s="23">
        <f t="shared" si="43"/>
        <v>124</v>
      </c>
      <c r="AH365" s="208">
        <v>5</v>
      </c>
      <c r="AI365" s="166" t="s">
        <v>7</v>
      </c>
      <c r="AJ365" s="70"/>
      <c r="AK365" s="222"/>
      <c r="AL365" s="222"/>
      <c r="AM365" s="222"/>
      <c r="AN365" s="222">
        <v>2</v>
      </c>
      <c r="AO365" s="222">
        <v>6</v>
      </c>
      <c r="AP365" s="222">
        <v>1</v>
      </c>
      <c r="AQ365" s="222"/>
      <c r="AR365" s="250"/>
      <c r="AS365" s="70">
        <f t="shared" si="44"/>
        <v>9</v>
      </c>
    </row>
    <row r="366" spans="1:45" x14ac:dyDescent="0.25">
      <c r="A366" s="62"/>
      <c r="B366" s="2" t="s">
        <v>4</v>
      </c>
      <c r="C366" s="23"/>
      <c r="D366" s="23"/>
      <c r="E366" s="23"/>
      <c r="F366" s="23"/>
      <c r="G366" s="23"/>
      <c r="H366" s="23"/>
      <c r="I366" s="23"/>
      <c r="J366" s="23"/>
      <c r="L366" s="23">
        <f t="shared" si="43"/>
        <v>0</v>
      </c>
      <c r="AH366" s="62">
        <v>6</v>
      </c>
      <c r="AI366" s="166" t="s">
        <v>50</v>
      </c>
      <c r="AJ366" s="70"/>
      <c r="AK366" s="222"/>
      <c r="AL366" s="222"/>
      <c r="AM366" s="222"/>
      <c r="AN366" s="222"/>
      <c r="AO366" s="222">
        <v>1</v>
      </c>
      <c r="AP366" s="222"/>
      <c r="AQ366" s="222"/>
      <c r="AR366" s="250"/>
      <c r="AS366" s="70">
        <f t="shared" si="44"/>
        <v>1</v>
      </c>
    </row>
    <row r="367" spans="1:45" x14ac:dyDescent="0.25">
      <c r="A367" s="62"/>
      <c r="B367" s="2" t="s">
        <v>48</v>
      </c>
      <c r="C367" s="23"/>
      <c r="D367" s="23"/>
      <c r="E367" s="23"/>
      <c r="F367" s="23"/>
      <c r="G367" s="23"/>
      <c r="H367" s="23"/>
      <c r="I367" s="23"/>
      <c r="J367" s="23"/>
      <c r="K367" s="70">
        <v>2</v>
      </c>
      <c r="L367" s="23">
        <f t="shared" si="43"/>
        <v>2</v>
      </c>
      <c r="AH367" s="62">
        <v>7</v>
      </c>
      <c r="AI367" s="166" t="s">
        <v>51</v>
      </c>
      <c r="AJ367" s="70"/>
      <c r="AK367" s="222"/>
      <c r="AL367" s="222"/>
      <c r="AM367" s="222"/>
      <c r="AN367" s="222">
        <v>7</v>
      </c>
      <c r="AO367" s="222">
        <v>3</v>
      </c>
      <c r="AP367" s="222">
        <v>1</v>
      </c>
      <c r="AQ367" s="222"/>
      <c r="AR367" s="250"/>
      <c r="AS367" s="70">
        <f t="shared" si="44"/>
        <v>11</v>
      </c>
    </row>
    <row r="368" spans="1:45" x14ac:dyDescent="0.25">
      <c r="A368" s="62">
        <v>5</v>
      </c>
      <c r="B368" s="2" t="s">
        <v>6</v>
      </c>
      <c r="C368" s="23"/>
      <c r="D368" s="23"/>
      <c r="E368" s="23"/>
      <c r="F368" s="23"/>
      <c r="G368" s="23"/>
      <c r="H368" s="23"/>
      <c r="I368" s="23">
        <v>1</v>
      </c>
      <c r="J368" s="23">
        <v>1</v>
      </c>
      <c r="K368" s="23">
        <v>3</v>
      </c>
      <c r="L368" s="23">
        <f t="shared" si="43"/>
        <v>5</v>
      </c>
      <c r="AH368" s="62">
        <v>8</v>
      </c>
      <c r="AI368" s="166" t="s">
        <v>42</v>
      </c>
      <c r="AJ368" s="70"/>
      <c r="AK368" s="222"/>
      <c r="AL368" s="222"/>
      <c r="AM368" s="222"/>
      <c r="AN368" s="222">
        <v>1</v>
      </c>
      <c r="AO368" s="222">
        <v>1</v>
      </c>
      <c r="AP368" s="222"/>
      <c r="AQ368" s="222"/>
      <c r="AR368" s="250"/>
      <c r="AS368" s="70">
        <f t="shared" si="44"/>
        <v>2</v>
      </c>
    </row>
    <row r="369" spans="1:45" x14ac:dyDescent="0.25">
      <c r="A369" s="62">
        <v>6</v>
      </c>
      <c r="B369" s="2" t="s">
        <v>7</v>
      </c>
      <c r="C369" s="23"/>
      <c r="D369" s="23"/>
      <c r="E369" s="23"/>
      <c r="F369" s="23"/>
      <c r="G369" s="23">
        <v>12</v>
      </c>
      <c r="H369" s="23">
        <v>1</v>
      </c>
      <c r="I369" s="23">
        <v>12</v>
      </c>
      <c r="J369" s="23"/>
      <c r="K369" s="23"/>
      <c r="L369" s="23">
        <f t="shared" si="43"/>
        <v>25</v>
      </c>
      <c r="AH369" s="62">
        <v>9</v>
      </c>
      <c r="AI369" s="166" t="s">
        <v>44</v>
      </c>
      <c r="AJ369" s="70"/>
      <c r="AK369" s="222"/>
      <c r="AL369" s="222"/>
      <c r="AM369" s="222"/>
      <c r="AN369" s="222">
        <v>1</v>
      </c>
      <c r="AO369" s="222"/>
      <c r="AP369" s="222"/>
      <c r="AQ369" s="222"/>
      <c r="AR369" s="250"/>
      <c r="AS369" s="70">
        <f t="shared" si="44"/>
        <v>1</v>
      </c>
    </row>
    <row r="370" spans="1:45" x14ac:dyDescent="0.25">
      <c r="A370" s="62"/>
      <c r="B370" s="83" t="s">
        <v>81</v>
      </c>
      <c r="C370" s="23"/>
      <c r="D370" s="23"/>
      <c r="E370" s="23"/>
      <c r="F370" s="23"/>
      <c r="G370" s="23"/>
      <c r="H370" s="23"/>
      <c r="I370" s="23"/>
      <c r="J370" s="23"/>
      <c r="K370" s="23"/>
      <c r="L370" s="23">
        <f t="shared" si="43"/>
        <v>0</v>
      </c>
      <c r="AH370" s="62">
        <v>10</v>
      </c>
      <c r="AI370" s="166" t="s">
        <v>53</v>
      </c>
      <c r="AJ370" s="70"/>
      <c r="AK370" s="222"/>
      <c r="AL370" s="222"/>
      <c r="AM370" s="222"/>
      <c r="AN370" s="222">
        <v>1</v>
      </c>
      <c r="AO370" s="222"/>
      <c r="AP370" s="222"/>
      <c r="AQ370" s="222"/>
      <c r="AR370" s="250"/>
      <c r="AS370" s="70">
        <f t="shared" si="44"/>
        <v>1</v>
      </c>
    </row>
    <row r="371" spans="1:45" x14ac:dyDescent="0.25">
      <c r="A371" s="62"/>
      <c r="B371" s="2" t="s">
        <v>50</v>
      </c>
      <c r="C371" s="23"/>
      <c r="D371" s="23"/>
      <c r="E371" s="23"/>
      <c r="F371" s="23"/>
      <c r="G371" s="23"/>
      <c r="H371" s="23"/>
      <c r="I371" s="23"/>
      <c r="J371" s="23"/>
      <c r="K371" s="23"/>
      <c r="L371" s="23">
        <f t="shared" si="43"/>
        <v>0</v>
      </c>
      <c r="AH371" s="62">
        <v>11</v>
      </c>
      <c r="AI371" s="166" t="s">
        <v>46</v>
      </c>
      <c r="AJ371" s="70"/>
      <c r="AK371" s="222"/>
      <c r="AL371" s="222">
        <v>1</v>
      </c>
      <c r="AM371" s="222"/>
      <c r="AN371" s="222">
        <v>1</v>
      </c>
      <c r="AO371" s="222"/>
      <c r="AP371" s="222"/>
      <c r="AQ371" s="222"/>
      <c r="AR371" s="250"/>
      <c r="AS371" s="70">
        <f t="shared" si="44"/>
        <v>2</v>
      </c>
    </row>
    <row r="372" spans="1:45" x14ac:dyDescent="0.25">
      <c r="A372" s="62">
        <v>7</v>
      </c>
      <c r="B372" s="2" t="s">
        <v>51</v>
      </c>
      <c r="C372" s="23"/>
      <c r="D372" s="23"/>
      <c r="E372" s="23"/>
      <c r="F372" s="23"/>
      <c r="G372" s="23">
        <v>1</v>
      </c>
      <c r="H372" s="23"/>
      <c r="I372" s="23"/>
      <c r="J372" s="23"/>
      <c r="K372" s="23"/>
      <c r="L372" s="23">
        <f t="shared" si="43"/>
        <v>1</v>
      </c>
      <c r="AH372" s="62">
        <v>12</v>
      </c>
      <c r="AI372" s="166" t="s">
        <v>14</v>
      </c>
      <c r="AJ372" s="70"/>
      <c r="AK372" s="222"/>
      <c r="AL372" s="222">
        <v>1</v>
      </c>
      <c r="AM372" s="222">
        <v>1</v>
      </c>
      <c r="AN372" s="222">
        <v>70</v>
      </c>
      <c r="AO372" s="222">
        <v>600</v>
      </c>
      <c r="AP372" s="222">
        <v>30</v>
      </c>
      <c r="AQ372" s="222"/>
      <c r="AR372" s="250"/>
      <c r="AS372" s="70">
        <f t="shared" si="44"/>
        <v>702</v>
      </c>
    </row>
    <row r="373" spans="1:45" x14ac:dyDescent="0.25">
      <c r="A373" s="62">
        <v>8</v>
      </c>
      <c r="B373" s="2" t="s">
        <v>42</v>
      </c>
      <c r="C373" s="23"/>
      <c r="D373" s="23"/>
      <c r="E373" s="23"/>
      <c r="F373" s="23">
        <v>1</v>
      </c>
      <c r="G373" s="23"/>
      <c r="H373" s="23">
        <v>1</v>
      </c>
      <c r="I373" s="23"/>
      <c r="J373" s="23"/>
      <c r="K373" s="23"/>
      <c r="L373" s="23">
        <f t="shared" si="43"/>
        <v>2</v>
      </c>
      <c r="AH373" s="62">
        <v>13</v>
      </c>
      <c r="AI373" s="166" t="s">
        <v>12</v>
      </c>
      <c r="AJ373" s="70"/>
      <c r="AK373" s="222"/>
      <c r="AL373" s="222"/>
      <c r="AM373" s="222"/>
      <c r="AN373" s="222">
        <v>3</v>
      </c>
      <c r="AO373" s="222"/>
      <c r="AP373" s="222">
        <v>7</v>
      </c>
      <c r="AQ373" s="222">
        <v>3</v>
      </c>
      <c r="AR373" s="250"/>
      <c r="AS373" s="70">
        <f t="shared" si="44"/>
        <v>13</v>
      </c>
    </row>
    <row r="374" spans="1:45" x14ac:dyDescent="0.25">
      <c r="A374" s="62"/>
      <c r="B374" s="2" t="s">
        <v>8</v>
      </c>
      <c r="C374" s="23"/>
      <c r="D374" s="23"/>
      <c r="E374" s="23"/>
      <c r="F374" s="23"/>
      <c r="G374" s="23"/>
      <c r="H374" s="23"/>
      <c r="I374" s="23"/>
      <c r="J374" s="23"/>
      <c r="K374" s="23"/>
      <c r="L374" s="23">
        <f t="shared" si="43"/>
        <v>0</v>
      </c>
      <c r="AH374" s="62">
        <v>14</v>
      </c>
      <c r="AI374" s="166" t="s">
        <v>13</v>
      </c>
      <c r="AJ374" s="70"/>
      <c r="AK374" s="222"/>
      <c r="AL374" s="222"/>
      <c r="AM374" s="222"/>
      <c r="AN374" s="222"/>
      <c r="AO374" s="222"/>
      <c r="AP374" s="222"/>
      <c r="AQ374" s="222">
        <v>33</v>
      </c>
      <c r="AR374" s="250"/>
      <c r="AS374" s="70">
        <f t="shared" si="44"/>
        <v>33</v>
      </c>
    </row>
    <row r="375" spans="1:45" x14ac:dyDescent="0.25">
      <c r="A375" s="62">
        <v>9</v>
      </c>
      <c r="B375" s="2" t="s">
        <v>9</v>
      </c>
      <c r="C375" s="23"/>
      <c r="D375" s="23"/>
      <c r="E375" s="23"/>
      <c r="F375" s="23"/>
      <c r="G375" s="23"/>
      <c r="H375" s="23"/>
      <c r="I375" s="23"/>
      <c r="J375" s="23">
        <v>2</v>
      </c>
      <c r="K375" s="23"/>
      <c r="L375" s="23">
        <f t="shared" si="43"/>
        <v>2</v>
      </c>
      <c r="AH375" s="62">
        <v>15</v>
      </c>
      <c r="AI375" s="166" t="s">
        <v>32</v>
      </c>
      <c r="AJ375" s="70"/>
      <c r="AK375" s="222"/>
      <c r="AL375" s="222"/>
      <c r="AM375" s="222"/>
      <c r="AN375" s="222"/>
      <c r="AO375" s="222">
        <v>2</v>
      </c>
      <c r="AP375" s="222">
        <v>1</v>
      </c>
      <c r="AQ375" s="222"/>
      <c r="AR375" s="250"/>
      <c r="AS375" s="70">
        <f t="shared" si="44"/>
        <v>3</v>
      </c>
    </row>
    <row r="376" spans="1:45" x14ac:dyDescent="0.25">
      <c r="A376" s="62">
        <v>10</v>
      </c>
      <c r="B376" s="2" t="s">
        <v>44</v>
      </c>
      <c r="C376" s="23"/>
      <c r="D376" s="23"/>
      <c r="E376" s="23"/>
      <c r="F376" s="23"/>
      <c r="G376" s="23"/>
      <c r="H376" s="23">
        <v>1</v>
      </c>
      <c r="I376" s="23"/>
      <c r="J376" s="23"/>
      <c r="K376" s="23"/>
      <c r="L376" s="23">
        <f t="shared" si="43"/>
        <v>1</v>
      </c>
      <c r="AH376" s="62">
        <v>16</v>
      </c>
      <c r="AI376" s="166" t="s">
        <v>11</v>
      </c>
      <c r="AJ376" s="70"/>
      <c r="AK376" s="222"/>
      <c r="AL376" s="222"/>
      <c r="AM376" s="222"/>
      <c r="AN376" s="222">
        <v>1600</v>
      </c>
      <c r="AO376" s="222">
        <v>4700</v>
      </c>
      <c r="AP376" s="222">
        <v>400</v>
      </c>
      <c r="AQ376" s="222">
        <v>12</v>
      </c>
      <c r="AR376" s="250"/>
      <c r="AS376" s="70">
        <f t="shared" si="44"/>
        <v>6712</v>
      </c>
    </row>
    <row r="377" spans="1:45" x14ac:dyDescent="0.25">
      <c r="A377" s="62">
        <v>11</v>
      </c>
      <c r="B377" s="2" t="s">
        <v>10</v>
      </c>
      <c r="C377" s="23"/>
      <c r="D377" s="23"/>
      <c r="E377" s="23"/>
      <c r="F377" s="23"/>
      <c r="G377" s="23">
        <v>6</v>
      </c>
      <c r="H377" s="23">
        <v>35</v>
      </c>
      <c r="I377" s="23"/>
      <c r="J377" s="23">
        <v>1</v>
      </c>
      <c r="K377" s="23"/>
      <c r="L377" s="23">
        <f t="shared" si="43"/>
        <v>42</v>
      </c>
      <c r="AH377" s="62">
        <v>17</v>
      </c>
      <c r="AI377" s="166" t="s">
        <v>15</v>
      </c>
      <c r="AJ377" s="70"/>
      <c r="AK377" s="222"/>
      <c r="AL377" s="222"/>
      <c r="AM377" s="222">
        <v>1</v>
      </c>
      <c r="AN377" s="222">
        <v>120</v>
      </c>
      <c r="AO377" s="222">
        <v>78</v>
      </c>
      <c r="AP377" s="222">
        <v>23</v>
      </c>
      <c r="AQ377" s="222">
        <v>1</v>
      </c>
      <c r="AR377" s="250">
        <v>1</v>
      </c>
      <c r="AS377" s="70">
        <f t="shared" si="44"/>
        <v>224</v>
      </c>
    </row>
    <row r="378" spans="1:45" x14ac:dyDescent="0.25">
      <c r="A378" s="62">
        <v>12</v>
      </c>
      <c r="B378" s="2" t="s">
        <v>11</v>
      </c>
      <c r="C378" s="23"/>
      <c r="D378" s="23">
        <v>1</v>
      </c>
      <c r="E378" s="23"/>
      <c r="F378" s="23">
        <v>1</v>
      </c>
      <c r="G378" s="23">
        <v>18</v>
      </c>
      <c r="H378" s="23">
        <v>449</v>
      </c>
      <c r="I378" s="23">
        <v>4</v>
      </c>
      <c r="J378" s="23">
        <v>10</v>
      </c>
      <c r="K378" s="23">
        <v>1</v>
      </c>
      <c r="L378" s="23">
        <f t="shared" si="43"/>
        <v>484</v>
      </c>
      <c r="AH378" s="62">
        <v>18</v>
      </c>
      <c r="AI378" s="166" t="s">
        <v>54</v>
      </c>
      <c r="AJ378" s="70"/>
      <c r="AK378" s="222"/>
      <c r="AL378" s="222"/>
      <c r="AM378" s="222"/>
      <c r="AN378" s="222"/>
      <c r="AO378" s="222">
        <v>2</v>
      </c>
      <c r="AP378" s="222"/>
      <c r="AQ378" s="222"/>
      <c r="AR378" s="250"/>
      <c r="AS378" s="70">
        <f t="shared" si="44"/>
        <v>2</v>
      </c>
    </row>
    <row r="379" spans="1:45" x14ac:dyDescent="0.25">
      <c r="A379" s="62">
        <v>13</v>
      </c>
      <c r="B379" s="2" t="s">
        <v>12</v>
      </c>
      <c r="C379" s="23"/>
      <c r="D379" s="23"/>
      <c r="E379" s="23"/>
      <c r="F379" s="23"/>
      <c r="G379" s="23">
        <v>2</v>
      </c>
      <c r="H379" s="23">
        <v>2</v>
      </c>
      <c r="I379" s="23">
        <v>3</v>
      </c>
      <c r="J379" s="23"/>
      <c r="K379" s="23"/>
      <c r="L379" s="23">
        <f t="shared" si="43"/>
        <v>7</v>
      </c>
      <c r="AH379" s="62">
        <v>19</v>
      </c>
      <c r="AI379" s="166" t="s">
        <v>16</v>
      </c>
      <c r="AJ379" s="70"/>
      <c r="AK379" s="222"/>
      <c r="AL379" s="222"/>
      <c r="AM379" s="222"/>
      <c r="AN379" s="222"/>
      <c r="AO379" s="222">
        <v>1</v>
      </c>
      <c r="AP379" s="222">
        <v>2</v>
      </c>
      <c r="AQ379" s="222">
        <v>2</v>
      </c>
      <c r="AR379" s="250">
        <v>1</v>
      </c>
      <c r="AS379" s="70">
        <f t="shared" si="44"/>
        <v>6</v>
      </c>
    </row>
    <row r="380" spans="1:45" x14ac:dyDescent="0.25">
      <c r="A380" s="62">
        <v>14</v>
      </c>
      <c r="B380" s="2" t="s">
        <v>32</v>
      </c>
      <c r="C380" s="23"/>
      <c r="D380" s="23"/>
      <c r="E380" s="23"/>
      <c r="F380" s="23"/>
      <c r="G380" s="23"/>
      <c r="H380" s="23"/>
      <c r="I380" s="23"/>
      <c r="J380" s="23">
        <v>15</v>
      </c>
      <c r="K380" s="23"/>
      <c r="L380" s="23">
        <f t="shared" si="43"/>
        <v>15</v>
      </c>
      <c r="AH380" s="62">
        <v>20</v>
      </c>
      <c r="AI380" s="166" t="s">
        <v>3</v>
      </c>
      <c r="AJ380" s="70"/>
      <c r="AK380" s="222">
        <v>4</v>
      </c>
      <c r="AL380" s="222">
        <v>28</v>
      </c>
      <c r="AM380" s="222">
        <v>98</v>
      </c>
      <c r="AN380" s="222">
        <v>90</v>
      </c>
      <c r="AO380" s="222">
        <v>7</v>
      </c>
      <c r="AP380" s="222">
        <v>1</v>
      </c>
      <c r="AQ380" s="222">
        <v>4</v>
      </c>
      <c r="AR380" s="250">
        <v>1</v>
      </c>
      <c r="AS380" s="70">
        <f t="shared" si="44"/>
        <v>233</v>
      </c>
    </row>
    <row r="381" spans="1:45" x14ac:dyDescent="0.25">
      <c r="A381" s="62"/>
      <c r="B381" s="2" t="s">
        <v>18</v>
      </c>
      <c r="C381" s="23"/>
      <c r="D381" s="23"/>
      <c r="E381" s="23"/>
      <c r="F381" s="23"/>
      <c r="G381" s="23"/>
      <c r="H381" s="23">
        <v>32</v>
      </c>
      <c r="I381" s="23"/>
      <c r="J381" s="23">
        <v>37</v>
      </c>
      <c r="K381" s="23"/>
      <c r="L381" s="23">
        <f t="shared" si="43"/>
        <v>69</v>
      </c>
      <c r="AH381" s="62">
        <v>21</v>
      </c>
      <c r="AI381" s="166" t="s">
        <v>4</v>
      </c>
      <c r="AJ381" s="70"/>
      <c r="AK381" s="238"/>
      <c r="AL381" s="238"/>
      <c r="AM381" s="238">
        <v>1</v>
      </c>
      <c r="AN381" s="238">
        <v>5</v>
      </c>
      <c r="AO381" s="238">
        <v>4</v>
      </c>
      <c r="AP381" s="238">
        <v>2</v>
      </c>
      <c r="AQ381" s="238">
        <v>5</v>
      </c>
      <c r="AR381" s="251">
        <v>2</v>
      </c>
      <c r="AS381" s="70">
        <f t="shared" si="44"/>
        <v>19</v>
      </c>
    </row>
    <row r="382" spans="1:45" x14ac:dyDescent="0.25">
      <c r="A382" s="62"/>
      <c r="B382" s="2" t="s">
        <v>46</v>
      </c>
      <c r="C382" s="23"/>
      <c r="D382" s="23"/>
      <c r="E382" s="23"/>
      <c r="F382" s="23"/>
      <c r="G382" s="23"/>
      <c r="H382" s="23"/>
      <c r="I382" s="23"/>
      <c r="J382" s="23"/>
      <c r="K382" s="23"/>
      <c r="L382" s="23">
        <f t="shared" si="43"/>
        <v>0</v>
      </c>
      <c r="AH382" s="62"/>
      <c r="AI382" s="237" t="s">
        <v>24</v>
      </c>
      <c r="AJ382" s="241">
        <f>SUM(AJ361:AJ381)</f>
        <v>0</v>
      </c>
      <c r="AK382" s="239">
        <f t="shared" ref="AK382:AR382" si="45">SUM(AK361:AK381)</f>
        <v>9</v>
      </c>
      <c r="AL382" s="239">
        <f t="shared" si="45"/>
        <v>37</v>
      </c>
      <c r="AM382" s="239">
        <f t="shared" si="45"/>
        <v>129</v>
      </c>
      <c r="AN382" s="239">
        <f t="shared" si="45"/>
        <v>1937</v>
      </c>
      <c r="AO382" s="239">
        <f t="shared" si="45"/>
        <v>5410</v>
      </c>
      <c r="AP382" s="239">
        <f t="shared" si="45"/>
        <v>471</v>
      </c>
      <c r="AQ382" s="239">
        <f t="shared" si="45"/>
        <v>61</v>
      </c>
      <c r="AR382" s="252">
        <f t="shared" si="45"/>
        <v>5</v>
      </c>
      <c r="AS382" s="240">
        <f t="shared" si="44"/>
        <v>8059</v>
      </c>
    </row>
    <row r="383" spans="1:45" x14ac:dyDescent="0.25">
      <c r="A383" s="62">
        <v>15</v>
      </c>
      <c r="B383" s="2" t="s">
        <v>13</v>
      </c>
      <c r="C383" s="23"/>
      <c r="D383" s="23"/>
      <c r="E383" s="23"/>
      <c r="F383" s="23"/>
      <c r="G383" s="23"/>
      <c r="H383" s="23"/>
      <c r="I383" s="23">
        <v>2</v>
      </c>
      <c r="J383" s="23">
        <v>4</v>
      </c>
      <c r="K383" s="23">
        <v>2</v>
      </c>
      <c r="L383" s="23">
        <f t="shared" si="43"/>
        <v>8</v>
      </c>
      <c r="AH383" s="62"/>
      <c r="AS383" s="11">
        <f>SUM(AS361:AS381)</f>
        <v>8059</v>
      </c>
    </row>
    <row r="384" spans="1:45" x14ac:dyDescent="0.25">
      <c r="A384" s="62">
        <v>16</v>
      </c>
      <c r="B384" s="2" t="s">
        <v>14</v>
      </c>
      <c r="C384" s="23"/>
      <c r="D384" s="23"/>
      <c r="E384" s="23"/>
      <c r="F384" s="23">
        <v>4</v>
      </c>
      <c r="G384" s="23">
        <v>2</v>
      </c>
      <c r="H384" s="23">
        <v>45</v>
      </c>
      <c r="I384" s="23">
        <v>2</v>
      </c>
      <c r="J384" s="23">
        <v>1</v>
      </c>
      <c r="K384" s="23"/>
      <c r="L384" s="23">
        <f t="shared" si="43"/>
        <v>54</v>
      </c>
      <c r="AH384" s="62"/>
    </row>
    <row r="385" spans="1:45" x14ac:dyDescent="0.25">
      <c r="A385" s="62"/>
      <c r="B385" s="2" t="s">
        <v>40</v>
      </c>
      <c r="C385" s="23"/>
      <c r="D385" s="23"/>
      <c r="E385" s="23"/>
      <c r="F385" s="23"/>
      <c r="G385" s="23"/>
      <c r="H385" s="23"/>
      <c r="I385" s="23"/>
      <c r="J385" s="23"/>
      <c r="K385" s="23"/>
      <c r="L385" s="23">
        <f t="shared" si="43"/>
        <v>0</v>
      </c>
      <c r="AH385" s="62"/>
      <c r="AI385" s="1" t="s">
        <v>245</v>
      </c>
    </row>
    <row r="386" spans="1:45" x14ac:dyDescent="0.25">
      <c r="A386" s="62"/>
      <c r="B386" s="2" t="s">
        <v>52</v>
      </c>
      <c r="C386" s="23"/>
      <c r="D386" s="23"/>
      <c r="E386" s="23"/>
      <c r="F386" s="23"/>
      <c r="G386" s="23"/>
      <c r="H386" s="23"/>
      <c r="I386" s="23"/>
      <c r="J386" s="23"/>
      <c r="K386" s="23"/>
      <c r="L386" s="23">
        <f t="shared" si="43"/>
        <v>0</v>
      </c>
      <c r="AH386" s="62"/>
      <c r="AI386" s="1" t="s">
        <v>144</v>
      </c>
    </row>
    <row r="387" spans="1:45" x14ac:dyDescent="0.25">
      <c r="A387" s="62"/>
      <c r="B387" s="2" t="s">
        <v>53</v>
      </c>
      <c r="C387" s="23"/>
      <c r="D387" s="23"/>
      <c r="E387" s="23"/>
      <c r="F387" s="23"/>
      <c r="G387" s="23"/>
      <c r="H387" s="23"/>
      <c r="I387" s="23"/>
      <c r="J387" s="23"/>
      <c r="K387" s="23"/>
      <c r="L387" s="23">
        <f t="shared" si="43"/>
        <v>0</v>
      </c>
      <c r="AH387" s="62"/>
    </row>
    <row r="388" spans="1:45" x14ac:dyDescent="0.25">
      <c r="A388" s="62">
        <v>17</v>
      </c>
      <c r="B388" s="2" t="s">
        <v>15</v>
      </c>
      <c r="C388" s="23"/>
      <c r="D388" s="23"/>
      <c r="E388" s="23"/>
      <c r="F388" s="23">
        <v>1</v>
      </c>
      <c r="G388" s="23"/>
      <c r="H388" s="23">
        <v>16</v>
      </c>
      <c r="I388" s="23"/>
      <c r="J388" s="23">
        <v>3</v>
      </c>
      <c r="K388" s="23"/>
      <c r="L388" s="23">
        <f t="shared" si="43"/>
        <v>20</v>
      </c>
      <c r="AI388" s="74"/>
      <c r="AJ388" s="1" t="s">
        <v>20</v>
      </c>
      <c r="AN388" s="268" t="s">
        <v>21</v>
      </c>
    </row>
    <row r="389" spans="1:45" x14ac:dyDescent="0.25">
      <c r="A389" s="62">
        <v>18</v>
      </c>
      <c r="B389" s="2" t="s">
        <v>54</v>
      </c>
      <c r="C389" s="23"/>
      <c r="D389" s="23"/>
      <c r="E389" s="23"/>
      <c r="F389" s="23"/>
      <c r="G389" s="23"/>
      <c r="H389" s="23">
        <v>2</v>
      </c>
      <c r="I389" s="23">
        <v>1</v>
      </c>
      <c r="J389" s="23"/>
      <c r="K389" s="23"/>
      <c r="L389" s="23">
        <f t="shared" si="43"/>
        <v>3</v>
      </c>
      <c r="AH389" s="235" t="s">
        <v>238</v>
      </c>
      <c r="AI389" s="200" t="s">
        <v>19</v>
      </c>
      <c r="AJ389" s="72">
        <v>13</v>
      </c>
      <c r="AK389" s="162">
        <v>18</v>
      </c>
      <c r="AL389" s="162">
        <v>23</v>
      </c>
      <c r="AM389" s="162">
        <v>28</v>
      </c>
      <c r="AN389" s="72">
        <v>3</v>
      </c>
      <c r="AO389" s="162">
        <v>8</v>
      </c>
      <c r="AP389" s="162">
        <v>13</v>
      </c>
      <c r="AQ389" s="162">
        <v>18</v>
      </c>
      <c r="AR389" s="162">
        <v>23</v>
      </c>
      <c r="AS389" s="160" t="s">
        <v>24</v>
      </c>
    </row>
    <row r="390" spans="1:45" x14ac:dyDescent="0.25">
      <c r="A390" s="62"/>
      <c r="B390" s="2" t="s">
        <v>47</v>
      </c>
      <c r="C390" s="23"/>
      <c r="D390" s="23"/>
      <c r="E390" s="23"/>
      <c r="F390" s="23">
        <v>3</v>
      </c>
      <c r="G390" s="23"/>
      <c r="H390" s="23"/>
      <c r="I390" s="23">
        <v>11</v>
      </c>
      <c r="J390" s="23">
        <v>12</v>
      </c>
      <c r="K390" s="23">
        <v>2</v>
      </c>
      <c r="L390" s="23">
        <f t="shared" si="43"/>
        <v>28</v>
      </c>
      <c r="AH390" s="62">
        <v>1</v>
      </c>
      <c r="AI390" s="74" t="s">
        <v>2</v>
      </c>
      <c r="AJ390" s="70"/>
      <c r="AK390" s="70">
        <v>7</v>
      </c>
      <c r="AL390" s="70">
        <v>14</v>
      </c>
      <c r="AM390" s="70">
        <v>1</v>
      </c>
      <c r="AN390" s="70">
        <v>10</v>
      </c>
      <c r="AO390" s="70">
        <v>2</v>
      </c>
      <c r="AP390" s="70">
        <v>1</v>
      </c>
      <c r="AQ390" s="70">
        <v>2</v>
      </c>
      <c r="AR390" s="70">
        <v>7</v>
      </c>
      <c r="AS390" s="70">
        <f t="shared" ref="AS390:AS413" si="46">SUM(AJ390:AR390)</f>
        <v>44</v>
      </c>
    </row>
    <row r="391" spans="1:45" x14ac:dyDescent="0.25">
      <c r="A391" s="62">
        <v>19</v>
      </c>
      <c r="B391" s="2" t="s">
        <v>16</v>
      </c>
      <c r="C391" s="23"/>
      <c r="D391" s="23">
        <v>1</v>
      </c>
      <c r="E391" s="23"/>
      <c r="F391" s="23"/>
      <c r="G391" s="23"/>
      <c r="H391" s="23"/>
      <c r="I391" s="23"/>
      <c r="J391" s="23"/>
      <c r="K391" s="23"/>
      <c r="L391" s="23">
        <f t="shared" si="43"/>
        <v>1</v>
      </c>
      <c r="AH391" s="62">
        <v>2</v>
      </c>
      <c r="AI391" s="74" t="s">
        <v>41</v>
      </c>
      <c r="AJ391" s="70"/>
      <c r="AK391" s="70"/>
      <c r="AL391" s="70"/>
      <c r="AM391" s="70"/>
      <c r="AN391" s="70"/>
      <c r="AO391" s="70">
        <v>1</v>
      </c>
      <c r="AP391" s="70"/>
      <c r="AQ391" s="70"/>
      <c r="AR391" s="70"/>
      <c r="AS391" s="70">
        <f t="shared" si="46"/>
        <v>1</v>
      </c>
    </row>
    <row r="392" spans="1:45" x14ac:dyDescent="0.25">
      <c r="A392" s="62"/>
      <c r="B392" s="2" t="s">
        <v>55</v>
      </c>
      <c r="C392" s="23"/>
      <c r="D392" s="23"/>
      <c r="E392" s="23"/>
      <c r="F392" s="23"/>
      <c r="G392" s="23"/>
      <c r="H392" s="23"/>
      <c r="I392" s="23"/>
      <c r="J392" s="23"/>
      <c r="K392" s="23"/>
      <c r="L392" s="23">
        <f t="shared" si="43"/>
        <v>0</v>
      </c>
      <c r="AH392" s="62">
        <v>3</v>
      </c>
      <c r="AI392" s="74" t="s">
        <v>1</v>
      </c>
      <c r="AJ392" s="70"/>
      <c r="AK392" s="70"/>
      <c r="AL392" s="70"/>
      <c r="AM392" s="70"/>
      <c r="AN392" s="70">
        <v>1</v>
      </c>
      <c r="AO392" s="70"/>
      <c r="AP392" s="70">
        <v>1</v>
      </c>
      <c r="AQ392" s="70"/>
      <c r="AR392" s="70">
        <v>1</v>
      </c>
      <c r="AS392" s="70">
        <f t="shared" si="46"/>
        <v>3</v>
      </c>
    </row>
    <row r="393" spans="1:45" x14ac:dyDescent="0.25">
      <c r="A393" s="62"/>
      <c r="B393" s="65" t="s">
        <v>17</v>
      </c>
      <c r="C393" s="23"/>
      <c r="D393" s="23"/>
      <c r="E393" s="23"/>
      <c r="F393" s="23"/>
      <c r="G393" s="23"/>
      <c r="H393" s="23"/>
      <c r="I393" s="23"/>
      <c r="J393" s="23"/>
      <c r="K393" s="23"/>
      <c r="L393" s="23">
        <f t="shared" si="43"/>
        <v>0</v>
      </c>
      <c r="AH393" s="62">
        <v>4</v>
      </c>
      <c r="AI393" s="74" t="s">
        <v>81</v>
      </c>
      <c r="AJ393" s="70"/>
      <c r="AK393" s="70"/>
      <c r="AL393" s="70"/>
      <c r="AM393" s="70"/>
      <c r="AN393" s="70"/>
      <c r="AO393" s="70"/>
      <c r="AP393" s="70"/>
      <c r="AQ393" s="70">
        <v>1</v>
      </c>
      <c r="AR393" s="70"/>
      <c r="AS393" s="70">
        <f t="shared" si="46"/>
        <v>1</v>
      </c>
    </row>
    <row r="394" spans="1:45" x14ac:dyDescent="0.25">
      <c r="A394" s="62"/>
      <c r="B394" s="8" t="s">
        <v>24</v>
      </c>
      <c r="C394" s="124">
        <f>SUM(C359:C393)</f>
        <v>2</v>
      </c>
      <c r="D394" s="122">
        <f t="shared" ref="D394:L394" si="47">SUM(D359:D393)</f>
        <v>12</v>
      </c>
      <c r="E394" s="122">
        <f t="shared" si="47"/>
        <v>19</v>
      </c>
      <c r="F394" s="122">
        <f t="shared" si="47"/>
        <v>63</v>
      </c>
      <c r="G394" s="122">
        <f t="shared" si="47"/>
        <v>60</v>
      </c>
      <c r="H394" s="122">
        <f t="shared" si="47"/>
        <v>603</v>
      </c>
      <c r="I394" s="122">
        <f t="shared" si="47"/>
        <v>48</v>
      </c>
      <c r="J394" s="122">
        <f t="shared" si="47"/>
        <v>102</v>
      </c>
      <c r="K394" s="122">
        <f t="shared" si="47"/>
        <v>21</v>
      </c>
      <c r="L394" s="122">
        <f t="shared" si="47"/>
        <v>930</v>
      </c>
      <c r="AH394" s="62">
        <v>5</v>
      </c>
      <c r="AI394" s="74" t="s">
        <v>7</v>
      </c>
      <c r="AJ394" s="70"/>
      <c r="AK394" s="70"/>
      <c r="AL394" s="70"/>
      <c r="AM394" s="70"/>
      <c r="AN394" s="70">
        <v>1</v>
      </c>
      <c r="AO394" s="70">
        <v>26</v>
      </c>
      <c r="AP394" s="70">
        <v>5</v>
      </c>
      <c r="AQ394" s="70">
        <v>5</v>
      </c>
      <c r="AR394" s="70">
        <v>17</v>
      </c>
      <c r="AS394" s="70">
        <f t="shared" si="46"/>
        <v>54</v>
      </c>
    </row>
    <row r="395" spans="1:45" x14ac:dyDescent="0.25">
      <c r="A395" s="62"/>
      <c r="AH395" s="62">
        <v>6</v>
      </c>
      <c r="AI395" s="74" t="s">
        <v>50</v>
      </c>
      <c r="AJ395" s="70"/>
      <c r="AK395" s="70"/>
      <c r="AL395" s="70"/>
      <c r="AM395" s="70"/>
      <c r="AN395" s="70"/>
      <c r="AO395" s="70">
        <v>3</v>
      </c>
      <c r="AP395" s="70"/>
      <c r="AQ395" s="70"/>
      <c r="AR395" s="70"/>
      <c r="AS395" s="70">
        <f t="shared" si="46"/>
        <v>3</v>
      </c>
    </row>
    <row r="396" spans="1:45" x14ac:dyDescent="0.25">
      <c r="A396" s="62"/>
      <c r="AH396" s="62">
        <v>7</v>
      </c>
      <c r="AI396" s="74" t="s">
        <v>51</v>
      </c>
      <c r="AJ396" s="70"/>
      <c r="AK396" s="70"/>
      <c r="AL396" s="70"/>
      <c r="AM396" s="70"/>
      <c r="AN396" s="70">
        <v>1</v>
      </c>
      <c r="AO396" s="70"/>
      <c r="AP396" s="70"/>
      <c r="AQ396" s="70">
        <v>4</v>
      </c>
      <c r="AR396" s="70">
        <v>2</v>
      </c>
      <c r="AS396" s="70">
        <f t="shared" si="46"/>
        <v>7</v>
      </c>
    </row>
    <row r="397" spans="1:45" x14ac:dyDescent="0.25">
      <c r="A397" s="62"/>
      <c r="B397" s="1" t="s">
        <v>211</v>
      </c>
      <c r="AH397" s="62">
        <v>8</v>
      </c>
      <c r="AI397" s="74" t="s">
        <v>42</v>
      </c>
      <c r="AJ397" s="70"/>
      <c r="AK397" s="70"/>
      <c r="AL397" s="70"/>
      <c r="AM397" s="70">
        <v>1</v>
      </c>
      <c r="AN397" s="70"/>
      <c r="AO397" s="70"/>
      <c r="AP397" s="70"/>
      <c r="AQ397" s="70"/>
      <c r="AR397" s="70"/>
      <c r="AS397" s="70">
        <f t="shared" si="46"/>
        <v>1</v>
      </c>
    </row>
    <row r="398" spans="1:45" x14ac:dyDescent="0.25">
      <c r="A398" s="62"/>
      <c r="B398" s="1" t="s">
        <v>132</v>
      </c>
      <c r="AH398" s="62">
        <v>9</v>
      </c>
      <c r="AI398" s="74" t="s">
        <v>53</v>
      </c>
      <c r="AJ398" s="70"/>
      <c r="AK398" s="70"/>
      <c r="AL398" s="70"/>
      <c r="AM398" s="70"/>
      <c r="AN398" s="70"/>
      <c r="AO398" s="70">
        <v>3</v>
      </c>
      <c r="AP398" s="70"/>
      <c r="AQ398" s="70"/>
      <c r="AR398" s="70"/>
      <c r="AS398" s="70">
        <f t="shared" si="46"/>
        <v>3</v>
      </c>
    </row>
    <row r="399" spans="1:45" x14ac:dyDescent="0.25">
      <c r="A399" s="62"/>
      <c r="C399" s="1" t="s">
        <v>20</v>
      </c>
      <c r="G399" s="1" t="s">
        <v>21</v>
      </c>
      <c r="AH399" s="62">
        <v>10</v>
      </c>
      <c r="AI399" s="74" t="s">
        <v>9</v>
      </c>
      <c r="AJ399" s="70"/>
      <c r="AK399" s="70"/>
      <c r="AL399" s="70"/>
      <c r="AM399" s="70"/>
      <c r="AN399" s="70">
        <v>4</v>
      </c>
      <c r="AO399" s="70"/>
      <c r="AP399" s="70"/>
      <c r="AQ399" s="70"/>
      <c r="AR399" s="70"/>
      <c r="AS399" s="70">
        <f t="shared" si="46"/>
        <v>4</v>
      </c>
    </row>
    <row r="400" spans="1:45" x14ac:dyDescent="0.25">
      <c r="A400" s="162" t="s">
        <v>216</v>
      </c>
      <c r="B400" s="19" t="s">
        <v>19</v>
      </c>
      <c r="C400" s="4">
        <v>14</v>
      </c>
      <c r="D400" s="4">
        <v>19</v>
      </c>
      <c r="E400" s="4">
        <v>24</v>
      </c>
      <c r="F400" s="4">
        <v>29</v>
      </c>
      <c r="G400" s="4">
        <v>4</v>
      </c>
      <c r="H400" s="4">
        <v>9</v>
      </c>
      <c r="I400" s="4">
        <v>14</v>
      </c>
      <c r="J400" s="4">
        <v>19</v>
      </c>
      <c r="K400" s="4">
        <v>24</v>
      </c>
      <c r="L400" s="7" t="s">
        <v>24</v>
      </c>
      <c r="AH400" s="62">
        <v>11</v>
      </c>
      <c r="AI400" s="74" t="s">
        <v>14</v>
      </c>
      <c r="AJ400" s="70"/>
      <c r="AK400" s="70"/>
      <c r="AL400" s="70"/>
      <c r="AM400" s="70">
        <v>19</v>
      </c>
      <c r="AN400" s="70">
        <v>270</v>
      </c>
      <c r="AO400" s="70">
        <v>150</v>
      </c>
      <c r="AP400" s="70">
        <v>105</v>
      </c>
      <c r="AQ400" s="70">
        <v>1</v>
      </c>
      <c r="AR400" s="250">
        <v>6</v>
      </c>
      <c r="AS400" s="273">
        <f t="shared" si="46"/>
        <v>551</v>
      </c>
    </row>
    <row r="401" spans="1:46" x14ac:dyDescent="0.25">
      <c r="A401" s="62">
        <v>1</v>
      </c>
      <c r="B401" s="2" t="s">
        <v>1</v>
      </c>
      <c r="C401" s="23"/>
      <c r="D401" s="23"/>
      <c r="E401" s="23"/>
      <c r="F401" s="23"/>
      <c r="G401" s="23">
        <v>1</v>
      </c>
      <c r="H401" s="23">
        <v>4</v>
      </c>
      <c r="I401" s="23">
        <v>9</v>
      </c>
      <c r="J401" s="23">
        <v>1</v>
      </c>
      <c r="K401" s="23">
        <v>1</v>
      </c>
      <c r="L401" s="23">
        <f>SUM(C401:K401)</f>
        <v>16</v>
      </c>
      <c r="AH401" s="62">
        <v>12</v>
      </c>
      <c r="AI401" s="74" t="s">
        <v>40</v>
      </c>
      <c r="AJ401" s="70">
        <v>2</v>
      </c>
      <c r="AK401" s="70"/>
      <c r="AL401" s="70"/>
      <c r="AM401" s="70"/>
      <c r="AN401" s="70"/>
      <c r="AO401" s="70"/>
      <c r="AP401" s="70"/>
      <c r="AQ401" s="70"/>
      <c r="AR401" s="70"/>
      <c r="AS401" s="70">
        <f t="shared" si="46"/>
        <v>2</v>
      </c>
    </row>
    <row r="402" spans="1:46" x14ac:dyDescent="0.25">
      <c r="A402" s="62"/>
      <c r="B402" s="2" t="s">
        <v>49</v>
      </c>
      <c r="C402" s="23"/>
      <c r="D402" s="23"/>
      <c r="E402" s="23"/>
      <c r="F402" s="23"/>
      <c r="G402" s="23"/>
      <c r="H402" s="23"/>
      <c r="I402" s="23"/>
      <c r="J402" s="23"/>
      <c r="K402" s="23"/>
      <c r="L402" s="23">
        <f t="shared" ref="L402:L436" si="48">SUM(C402:K402)</f>
        <v>0</v>
      </c>
      <c r="AH402" s="62">
        <v>13</v>
      </c>
      <c r="AI402" s="74" t="s">
        <v>12</v>
      </c>
      <c r="AJ402" s="70"/>
      <c r="AK402" s="70"/>
      <c r="AL402" s="70"/>
      <c r="AM402" s="70"/>
      <c r="AN402" s="70">
        <v>1</v>
      </c>
      <c r="AO402" s="70"/>
      <c r="AP402" s="70"/>
      <c r="AQ402" s="70"/>
      <c r="AR402" s="70"/>
      <c r="AS402" s="70">
        <f t="shared" si="46"/>
        <v>1</v>
      </c>
    </row>
    <row r="403" spans="1:46" x14ac:dyDescent="0.25">
      <c r="A403" s="62"/>
      <c r="B403" s="2" t="s">
        <v>45</v>
      </c>
      <c r="C403" s="23"/>
      <c r="D403" s="23"/>
      <c r="E403" s="23"/>
      <c r="F403" s="23"/>
      <c r="G403" s="23"/>
      <c r="H403" s="23"/>
      <c r="I403" s="23"/>
      <c r="J403" s="23"/>
      <c r="K403" s="23"/>
      <c r="L403" s="23">
        <f t="shared" si="48"/>
        <v>0</v>
      </c>
      <c r="AH403" s="62">
        <v>14</v>
      </c>
      <c r="AI403" s="74" t="s">
        <v>13</v>
      </c>
      <c r="AJ403" s="70"/>
      <c r="AK403" s="70"/>
      <c r="AL403" s="70"/>
      <c r="AM403" s="70"/>
      <c r="AN403" s="70"/>
      <c r="AO403" s="70"/>
      <c r="AP403" s="70"/>
      <c r="AQ403" s="70">
        <v>50</v>
      </c>
      <c r="AR403" s="70"/>
      <c r="AS403" s="70">
        <f t="shared" si="46"/>
        <v>50</v>
      </c>
    </row>
    <row r="404" spans="1:46" x14ac:dyDescent="0.25">
      <c r="A404" s="62">
        <v>2</v>
      </c>
      <c r="B404" s="2" t="s">
        <v>41</v>
      </c>
      <c r="C404" s="23"/>
      <c r="F404" s="23">
        <v>5</v>
      </c>
      <c r="G404" s="23"/>
      <c r="H404" s="23"/>
      <c r="I404" s="23">
        <v>5</v>
      </c>
      <c r="J404" s="23"/>
      <c r="K404" s="23"/>
      <c r="L404" s="23">
        <f t="shared" si="48"/>
        <v>10</v>
      </c>
      <c r="AH404" s="62">
        <v>15</v>
      </c>
      <c r="AI404" s="74" t="s">
        <v>32</v>
      </c>
      <c r="AJ404" s="70"/>
      <c r="AK404" s="70"/>
      <c r="AL404" s="70"/>
      <c r="AM404" s="70"/>
      <c r="AN404" s="70"/>
      <c r="AO404" s="70"/>
      <c r="AP404" s="70"/>
      <c r="AQ404" s="70">
        <v>1</v>
      </c>
      <c r="AR404" s="70"/>
      <c r="AS404" s="70">
        <f t="shared" si="46"/>
        <v>1</v>
      </c>
    </row>
    <row r="405" spans="1:46" x14ac:dyDescent="0.25">
      <c r="A405" s="62">
        <v>3</v>
      </c>
      <c r="B405" s="2" t="s">
        <v>2</v>
      </c>
      <c r="C405" s="23"/>
      <c r="D405" s="23"/>
      <c r="E405" s="23"/>
      <c r="F405" s="23">
        <v>6</v>
      </c>
      <c r="G405" s="23">
        <v>11</v>
      </c>
      <c r="H405" s="23"/>
      <c r="I405" s="23">
        <v>2</v>
      </c>
      <c r="J405" s="23">
        <v>1</v>
      </c>
      <c r="K405" s="23"/>
      <c r="L405" s="23">
        <f t="shared" si="48"/>
        <v>20</v>
      </c>
      <c r="AH405" s="62">
        <v>16</v>
      </c>
      <c r="AI405" s="74" t="s">
        <v>11</v>
      </c>
      <c r="AJ405" s="70"/>
      <c r="AK405" s="70"/>
      <c r="AL405" s="70"/>
      <c r="AM405" s="70"/>
      <c r="AN405" s="70">
        <v>1800</v>
      </c>
      <c r="AO405" s="70">
        <v>1900</v>
      </c>
      <c r="AP405" s="70">
        <v>550</v>
      </c>
      <c r="AQ405" s="70">
        <v>1</v>
      </c>
      <c r="AR405" s="70">
        <v>21</v>
      </c>
      <c r="AS405" s="70">
        <f t="shared" si="46"/>
        <v>4272</v>
      </c>
    </row>
    <row r="406" spans="1:46" x14ac:dyDescent="0.25">
      <c r="A406" s="62"/>
      <c r="B406" s="2" t="s">
        <v>43</v>
      </c>
      <c r="C406" s="23"/>
      <c r="D406" s="23"/>
      <c r="E406" s="23"/>
      <c r="F406" s="23"/>
      <c r="G406" s="23"/>
      <c r="H406" s="23"/>
      <c r="I406" s="23"/>
      <c r="J406" s="23"/>
      <c r="K406" s="23"/>
      <c r="L406" s="23">
        <f t="shared" si="48"/>
        <v>0</v>
      </c>
      <c r="AH406" s="62"/>
      <c r="AI406" s="74" t="s">
        <v>255</v>
      </c>
      <c r="AJ406" s="70"/>
      <c r="AK406" s="70"/>
      <c r="AL406" s="70"/>
      <c r="AM406" s="70">
        <v>1</v>
      </c>
      <c r="AN406" s="70"/>
      <c r="AO406" s="70"/>
      <c r="AP406" s="70"/>
      <c r="AQ406" s="70"/>
      <c r="AR406" s="70"/>
      <c r="AS406" s="70">
        <f t="shared" si="46"/>
        <v>1</v>
      </c>
    </row>
    <row r="407" spans="1:46" x14ac:dyDescent="0.25">
      <c r="A407" s="62">
        <v>4</v>
      </c>
      <c r="B407" s="2" t="s">
        <v>3</v>
      </c>
      <c r="C407" s="23">
        <v>3</v>
      </c>
      <c r="D407" s="23">
        <v>30</v>
      </c>
      <c r="E407" s="23">
        <v>18</v>
      </c>
      <c r="F407" s="23">
        <v>10</v>
      </c>
      <c r="G407" s="23">
        <v>13</v>
      </c>
      <c r="H407" s="23">
        <v>11</v>
      </c>
      <c r="I407" s="23">
        <v>7</v>
      </c>
      <c r="J407" s="23">
        <v>15</v>
      </c>
      <c r="K407" s="23">
        <v>1</v>
      </c>
      <c r="L407" s="23">
        <f t="shared" si="48"/>
        <v>108</v>
      </c>
      <c r="AH407" s="62">
        <v>17</v>
      </c>
      <c r="AI407" s="74" t="s">
        <v>15</v>
      </c>
      <c r="AJ407" s="70"/>
      <c r="AK407" s="70"/>
      <c r="AL407" s="70">
        <v>1</v>
      </c>
      <c r="AM407" s="70">
        <v>2</v>
      </c>
      <c r="AN407" s="70">
        <v>44</v>
      </c>
      <c r="AO407" s="70">
        <v>4</v>
      </c>
      <c r="AP407" s="70">
        <v>36</v>
      </c>
      <c r="AQ407" s="70">
        <v>17</v>
      </c>
      <c r="AR407" s="70">
        <v>13</v>
      </c>
      <c r="AS407" s="70">
        <f t="shared" si="46"/>
        <v>117</v>
      </c>
    </row>
    <row r="408" spans="1:46" x14ac:dyDescent="0.25">
      <c r="A408" s="62">
        <v>5</v>
      </c>
      <c r="B408" s="2" t="s">
        <v>4</v>
      </c>
      <c r="C408" s="23"/>
      <c r="D408" s="23"/>
      <c r="E408" s="23"/>
      <c r="F408" s="23">
        <v>2</v>
      </c>
      <c r="G408" s="23">
        <v>1</v>
      </c>
      <c r="H408" s="23"/>
      <c r="I408" s="23">
        <v>2</v>
      </c>
      <c r="J408" s="23"/>
      <c r="L408" s="23">
        <f t="shared" si="48"/>
        <v>5</v>
      </c>
      <c r="AH408" s="62">
        <v>18</v>
      </c>
      <c r="AI408" s="74" t="s">
        <v>54</v>
      </c>
      <c r="AJ408" s="70"/>
      <c r="AK408" s="70"/>
      <c r="AL408" s="70"/>
      <c r="AM408" s="70"/>
      <c r="AN408" s="70">
        <v>1</v>
      </c>
      <c r="AO408" s="70">
        <v>1</v>
      </c>
      <c r="AP408" s="70"/>
      <c r="AQ408" s="70"/>
      <c r="AR408" s="70"/>
      <c r="AS408" s="70">
        <f t="shared" si="46"/>
        <v>2</v>
      </c>
    </row>
    <row r="409" spans="1:46" x14ac:dyDescent="0.25">
      <c r="A409" s="62"/>
      <c r="B409" s="2" t="s">
        <v>48</v>
      </c>
      <c r="C409" s="23"/>
      <c r="D409" s="23"/>
      <c r="E409" s="23"/>
      <c r="F409" s="23"/>
      <c r="G409" s="23"/>
      <c r="H409" s="23"/>
      <c r="I409" s="23"/>
      <c r="J409" s="23"/>
      <c r="K409" s="70"/>
      <c r="L409" s="23">
        <f t="shared" si="48"/>
        <v>0</v>
      </c>
      <c r="AH409" s="62"/>
      <c r="AI409" s="74" t="s">
        <v>16</v>
      </c>
      <c r="AJ409" s="70"/>
      <c r="AK409" s="70"/>
      <c r="AL409" s="70"/>
      <c r="AM409" s="70"/>
      <c r="AN409" s="70">
        <v>1</v>
      </c>
      <c r="AO409" s="70">
        <v>1</v>
      </c>
      <c r="AP409" s="70">
        <v>1</v>
      </c>
      <c r="AQ409" s="70">
        <v>1</v>
      </c>
      <c r="AR409" s="70"/>
      <c r="AS409" s="70">
        <f t="shared" si="46"/>
        <v>4</v>
      </c>
    </row>
    <row r="410" spans="1:46" x14ac:dyDescent="0.25">
      <c r="A410" s="62">
        <v>6</v>
      </c>
      <c r="B410" s="2" t="s">
        <v>6</v>
      </c>
      <c r="C410" s="23"/>
      <c r="D410" s="23"/>
      <c r="E410" s="23"/>
      <c r="F410" s="23"/>
      <c r="G410" s="23"/>
      <c r="H410" s="23"/>
      <c r="I410" s="23">
        <v>1</v>
      </c>
      <c r="J410" s="23">
        <v>5</v>
      </c>
      <c r="K410" s="23">
        <v>2</v>
      </c>
      <c r="L410" s="23">
        <f t="shared" si="48"/>
        <v>8</v>
      </c>
      <c r="AH410" s="62">
        <v>19</v>
      </c>
      <c r="AI410" s="74" t="s">
        <v>3</v>
      </c>
      <c r="AJ410" s="70"/>
      <c r="AK410" s="70"/>
      <c r="AL410" s="70">
        <v>1</v>
      </c>
      <c r="AM410" s="70">
        <v>1</v>
      </c>
      <c r="AN410" s="70">
        <v>4</v>
      </c>
      <c r="AO410" s="70">
        <v>3</v>
      </c>
      <c r="AP410" s="70">
        <v>1</v>
      </c>
      <c r="AQ410" s="70">
        <v>2</v>
      </c>
      <c r="AR410" s="70">
        <v>1</v>
      </c>
      <c r="AS410" s="70">
        <f t="shared" si="46"/>
        <v>13</v>
      </c>
    </row>
    <row r="411" spans="1:46" x14ac:dyDescent="0.25">
      <c r="A411" s="62">
        <v>7</v>
      </c>
      <c r="B411" s="2" t="s">
        <v>7</v>
      </c>
      <c r="C411" s="23"/>
      <c r="D411" s="23"/>
      <c r="E411" s="23"/>
      <c r="F411" s="23">
        <v>4</v>
      </c>
      <c r="G411" s="23">
        <v>2</v>
      </c>
      <c r="H411" s="23">
        <v>11</v>
      </c>
      <c r="I411" s="23"/>
      <c r="J411" s="23">
        <v>12</v>
      </c>
      <c r="K411" s="23"/>
      <c r="L411" s="23">
        <f t="shared" si="48"/>
        <v>29</v>
      </c>
      <c r="AH411" s="62">
        <v>20</v>
      </c>
      <c r="AI411" s="74" t="s">
        <v>4</v>
      </c>
      <c r="AJ411" s="70"/>
      <c r="AK411" s="70"/>
      <c r="AL411" s="70">
        <v>1</v>
      </c>
      <c r="AM411" s="70">
        <v>1</v>
      </c>
      <c r="AN411" s="70">
        <v>2</v>
      </c>
      <c r="AO411" s="70">
        <v>2</v>
      </c>
      <c r="AP411" s="70">
        <v>3</v>
      </c>
      <c r="AQ411" s="70">
        <v>5</v>
      </c>
      <c r="AR411" s="70">
        <v>2</v>
      </c>
      <c r="AS411" s="70">
        <f t="shared" si="46"/>
        <v>16</v>
      </c>
    </row>
    <row r="412" spans="1:46" x14ac:dyDescent="0.25">
      <c r="A412" s="62"/>
      <c r="B412" s="83" t="s">
        <v>81</v>
      </c>
      <c r="C412" s="23"/>
      <c r="D412" s="23"/>
      <c r="E412" s="23"/>
      <c r="F412" s="23"/>
      <c r="G412" s="23"/>
      <c r="H412" s="23"/>
      <c r="I412" s="23"/>
      <c r="J412" s="23"/>
      <c r="K412" s="23"/>
      <c r="L412" s="23">
        <f t="shared" si="48"/>
        <v>0</v>
      </c>
      <c r="AH412" s="9"/>
      <c r="AI412" s="272" t="s">
        <v>24</v>
      </c>
      <c r="AJ412" s="270">
        <v>2</v>
      </c>
      <c r="AK412" s="270">
        <v>7</v>
      </c>
      <c r="AL412" s="270">
        <v>17</v>
      </c>
      <c r="AM412" s="270">
        <v>26</v>
      </c>
      <c r="AN412" s="270">
        <v>2140</v>
      </c>
      <c r="AO412" s="269">
        <v>2096</v>
      </c>
      <c r="AP412" s="269">
        <v>703</v>
      </c>
      <c r="AQ412" s="269">
        <v>90</v>
      </c>
      <c r="AR412" s="270">
        <v>70</v>
      </c>
      <c r="AS412" s="270">
        <f t="shared" si="46"/>
        <v>5151</v>
      </c>
      <c r="AT412" s="11">
        <f>SUM(AS390:AS411)</f>
        <v>5151</v>
      </c>
    </row>
    <row r="413" spans="1:46" x14ac:dyDescent="0.25">
      <c r="A413" s="62"/>
      <c r="B413" s="2" t="s">
        <v>50</v>
      </c>
      <c r="C413" s="23"/>
      <c r="D413" s="23"/>
      <c r="E413" s="23"/>
      <c r="F413" s="23"/>
      <c r="G413" s="23"/>
      <c r="H413" s="23"/>
      <c r="I413" s="23"/>
      <c r="J413" s="23"/>
      <c r="K413" s="23"/>
      <c r="L413" s="23">
        <f t="shared" si="48"/>
        <v>0</v>
      </c>
      <c r="AH413" s="62"/>
      <c r="AJ413" s="70"/>
      <c r="AK413" s="70"/>
      <c r="AL413" s="70"/>
      <c r="AM413" s="70"/>
      <c r="AN413" s="70"/>
      <c r="AO413" s="70"/>
      <c r="AP413" s="70"/>
      <c r="AQ413" s="70"/>
      <c r="AR413" s="70"/>
      <c r="AS413" s="70">
        <f t="shared" si="46"/>
        <v>0</v>
      </c>
    </row>
    <row r="414" spans="1:46" x14ac:dyDescent="0.25">
      <c r="A414" s="62">
        <v>8</v>
      </c>
      <c r="B414" s="2" t="s">
        <v>51</v>
      </c>
      <c r="C414" s="23"/>
      <c r="D414" s="23"/>
      <c r="E414" s="23"/>
      <c r="F414" s="23"/>
      <c r="G414" s="23"/>
      <c r="H414" s="23">
        <v>3</v>
      </c>
      <c r="I414" s="23"/>
      <c r="J414" s="23"/>
      <c r="K414" s="23"/>
      <c r="L414" s="23">
        <f t="shared" si="48"/>
        <v>3</v>
      </c>
      <c r="AH414" s="62"/>
    </row>
    <row r="415" spans="1:46" x14ac:dyDescent="0.25">
      <c r="A415" s="62">
        <v>9</v>
      </c>
      <c r="B415" s="2" t="s">
        <v>42</v>
      </c>
      <c r="C415" s="23"/>
      <c r="D415" s="23"/>
      <c r="E415" s="23"/>
      <c r="F415" s="23"/>
      <c r="G415" s="23">
        <v>3</v>
      </c>
      <c r="H415" s="23"/>
      <c r="I415" s="23"/>
      <c r="J415" s="23"/>
      <c r="K415" s="23"/>
      <c r="L415" s="23">
        <f t="shared" si="48"/>
        <v>3</v>
      </c>
      <c r="AI415" s="1" t="s">
        <v>266</v>
      </c>
    </row>
    <row r="416" spans="1:46" x14ac:dyDescent="0.25">
      <c r="A416" s="62"/>
      <c r="B416" s="2" t="s">
        <v>199</v>
      </c>
      <c r="C416" s="23"/>
      <c r="D416" s="23"/>
      <c r="E416" s="23"/>
      <c r="F416" s="23"/>
      <c r="G416" s="23"/>
      <c r="H416" s="23"/>
      <c r="I416" s="23"/>
      <c r="J416" s="23">
        <v>1</v>
      </c>
      <c r="K416" s="23"/>
      <c r="L416" s="23">
        <f t="shared" si="48"/>
        <v>1</v>
      </c>
      <c r="AI416" s="1" t="s">
        <v>144</v>
      </c>
    </row>
    <row r="417" spans="1:45" x14ac:dyDescent="0.25">
      <c r="A417" s="62">
        <v>10</v>
      </c>
      <c r="B417" s="2" t="s">
        <v>8</v>
      </c>
      <c r="C417" s="23"/>
      <c r="D417" s="23"/>
      <c r="E417" s="23"/>
      <c r="F417" s="23"/>
      <c r="G417" s="23">
        <v>1</v>
      </c>
      <c r="H417" s="23"/>
      <c r="I417" s="23">
        <v>1</v>
      </c>
      <c r="J417" s="23">
        <v>1</v>
      </c>
      <c r="K417" s="23"/>
      <c r="L417" s="23">
        <f t="shared" si="48"/>
        <v>3</v>
      </c>
      <c r="AI417" t="s">
        <v>305</v>
      </c>
    </row>
    <row r="418" spans="1:45" x14ac:dyDescent="0.25">
      <c r="A418" s="62"/>
      <c r="B418" s="2" t="s">
        <v>9</v>
      </c>
      <c r="C418" s="23"/>
      <c r="D418" s="23"/>
      <c r="E418" s="23"/>
      <c r="F418" s="23"/>
      <c r="G418" s="23"/>
      <c r="H418" s="23"/>
      <c r="I418" s="23"/>
      <c r="J418" s="23"/>
      <c r="K418" s="23"/>
      <c r="L418" s="23">
        <f t="shared" si="48"/>
        <v>0</v>
      </c>
      <c r="AI418" t="s">
        <v>306</v>
      </c>
    </row>
    <row r="419" spans="1:45" x14ac:dyDescent="0.25">
      <c r="A419" s="62">
        <v>11</v>
      </c>
      <c r="B419" s="2" t="s">
        <v>44</v>
      </c>
      <c r="C419" s="23"/>
      <c r="D419" s="23"/>
      <c r="E419" s="23"/>
      <c r="F419" s="23"/>
      <c r="G419" s="23"/>
      <c r="H419" s="23"/>
      <c r="I419" s="23"/>
      <c r="J419" s="23">
        <v>3</v>
      </c>
      <c r="K419" s="23"/>
      <c r="L419" s="23">
        <f t="shared" si="48"/>
        <v>3</v>
      </c>
    </row>
    <row r="420" spans="1:45" x14ac:dyDescent="0.25">
      <c r="A420" s="62">
        <v>12</v>
      </c>
      <c r="B420" s="2" t="s">
        <v>10</v>
      </c>
      <c r="C420" s="23"/>
      <c r="D420" s="23"/>
      <c r="E420" s="23"/>
      <c r="F420" s="23"/>
      <c r="G420" s="23"/>
      <c r="H420" s="23">
        <v>17</v>
      </c>
      <c r="I420" s="23"/>
      <c r="J420" s="23"/>
      <c r="K420" s="23"/>
      <c r="L420" s="23">
        <f t="shared" si="48"/>
        <v>17</v>
      </c>
    </row>
    <row r="421" spans="1:45" x14ac:dyDescent="0.25">
      <c r="A421" s="62">
        <v>13</v>
      </c>
      <c r="B421" s="2" t="s">
        <v>11</v>
      </c>
      <c r="C421" s="23"/>
      <c r="D421" s="23"/>
      <c r="E421" s="23"/>
      <c r="F421" s="23"/>
      <c r="G421" s="23">
        <v>4</v>
      </c>
      <c r="H421" s="23">
        <v>15</v>
      </c>
      <c r="I421" s="23">
        <v>400</v>
      </c>
      <c r="J421" s="23">
        <v>16</v>
      </c>
      <c r="K421" s="23">
        <v>1</v>
      </c>
      <c r="L421" s="23">
        <f t="shared" si="48"/>
        <v>436</v>
      </c>
      <c r="AH421" s="235" t="s">
        <v>238</v>
      </c>
      <c r="AI421" s="200" t="s">
        <v>19</v>
      </c>
      <c r="AJ421" s="162">
        <v>12</v>
      </c>
      <c r="AK421" s="162">
        <v>17</v>
      </c>
      <c r="AL421" s="162">
        <v>22</v>
      </c>
      <c r="AM421" s="162">
        <v>27</v>
      </c>
      <c r="AN421" s="72">
        <v>2</v>
      </c>
      <c r="AO421" s="162">
        <v>7</v>
      </c>
      <c r="AP421" s="162">
        <v>12</v>
      </c>
      <c r="AQ421" s="162">
        <v>17</v>
      </c>
      <c r="AR421" s="162">
        <v>22</v>
      </c>
      <c r="AS421" s="160" t="s">
        <v>24</v>
      </c>
    </row>
    <row r="422" spans="1:45" x14ac:dyDescent="0.25">
      <c r="A422" s="62">
        <v>14</v>
      </c>
      <c r="B422" s="2" t="s">
        <v>12</v>
      </c>
      <c r="C422" s="23"/>
      <c r="D422" s="23"/>
      <c r="E422" s="23"/>
      <c r="F422" s="23"/>
      <c r="G422" s="23">
        <v>1</v>
      </c>
      <c r="H422" s="23"/>
      <c r="I422" s="23"/>
      <c r="J422" s="23">
        <v>3</v>
      </c>
      <c r="K422" s="23"/>
      <c r="L422" s="23">
        <f t="shared" si="48"/>
        <v>4</v>
      </c>
      <c r="AH422" s="62">
        <v>1</v>
      </c>
      <c r="AI422" s="271" t="s">
        <v>43</v>
      </c>
      <c r="AJ422" s="70"/>
      <c r="AK422" s="70"/>
      <c r="AL422" s="70"/>
      <c r="AM422" s="70"/>
      <c r="AN422" s="70"/>
      <c r="AO422" s="70">
        <v>1</v>
      </c>
      <c r="AP422" s="70"/>
      <c r="AQ422" s="70"/>
      <c r="AR422" s="70"/>
      <c r="AS422" s="70">
        <f>SUM(AJ422:AR422)</f>
        <v>1</v>
      </c>
    </row>
    <row r="423" spans="1:45" x14ac:dyDescent="0.25">
      <c r="A423" s="62">
        <v>15</v>
      </c>
      <c r="B423" s="2" t="s">
        <v>32</v>
      </c>
      <c r="C423" s="23"/>
      <c r="D423" s="23"/>
      <c r="E423" s="23"/>
      <c r="F423" s="23"/>
      <c r="G423" s="23"/>
      <c r="H423" s="23"/>
      <c r="I423" s="23"/>
      <c r="J423" s="23">
        <v>5</v>
      </c>
      <c r="K423" s="23"/>
      <c r="L423" s="23">
        <f t="shared" si="48"/>
        <v>5</v>
      </c>
      <c r="AH423" s="62">
        <v>2</v>
      </c>
      <c r="AI423" s="74" t="s">
        <v>2</v>
      </c>
      <c r="AJ423" s="70"/>
      <c r="AK423" s="70">
        <v>3</v>
      </c>
      <c r="AL423" s="70">
        <v>1</v>
      </c>
      <c r="AM423" s="70">
        <v>1</v>
      </c>
      <c r="AN423" s="70">
        <v>1</v>
      </c>
      <c r="AO423" s="70">
        <v>1</v>
      </c>
      <c r="AP423" s="70">
        <v>2</v>
      </c>
      <c r="AQ423" s="70"/>
      <c r="AR423" s="70"/>
      <c r="AS423" s="70">
        <f t="shared" ref="AS423:AS439" si="49">SUM(AJ423:AR423)</f>
        <v>9</v>
      </c>
    </row>
    <row r="424" spans="1:45" x14ac:dyDescent="0.25">
      <c r="A424" s="62"/>
      <c r="B424" s="2" t="s">
        <v>212</v>
      </c>
      <c r="C424" s="23"/>
      <c r="D424" s="23">
        <v>2</v>
      </c>
      <c r="E424" s="23"/>
      <c r="F424" s="23"/>
      <c r="G424" s="23">
        <v>8</v>
      </c>
      <c r="H424" s="23">
        <v>109</v>
      </c>
      <c r="I424" s="23">
        <v>200</v>
      </c>
      <c r="J424" s="23"/>
      <c r="K424" s="23"/>
      <c r="L424" s="23">
        <f t="shared" si="48"/>
        <v>319</v>
      </c>
      <c r="AH424" s="62">
        <v>3</v>
      </c>
      <c r="AI424" s="74" t="s">
        <v>41</v>
      </c>
      <c r="AJ424" s="70"/>
      <c r="AK424" s="70"/>
      <c r="AL424" s="70">
        <v>1</v>
      </c>
      <c r="AM424" s="70"/>
      <c r="AN424" s="70"/>
      <c r="AO424" s="70"/>
      <c r="AP424" s="70"/>
      <c r="AQ424" s="70"/>
      <c r="AR424" s="70"/>
      <c r="AS424" s="70">
        <f t="shared" si="49"/>
        <v>1</v>
      </c>
    </row>
    <row r="425" spans="1:45" x14ac:dyDescent="0.25">
      <c r="A425" s="62">
        <v>16</v>
      </c>
      <c r="B425" s="2" t="s">
        <v>46</v>
      </c>
      <c r="C425" s="23"/>
      <c r="D425" s="23"/>
      <c r="E425" s="23"/>
      <c r="F425" s="23"/>
      <c r="G425" s="23">
        <v>2</v>
      </c>
      <c r="H425" s="23"/>
      <c r="I425" s="23"/>
      <c r="J425" s="23"/>
      <c r="K425" s="23"/>
      <c r="L425" s="23">
        <f t="shared" si="48"/>
        <v>2</v>
      </c>
      <c r="AH425" s="62">
        <v>4</v>
      </c>
      <c r="AI425" s="74" t="s">
        <v>1</v>
      </c>
      <c r="AJ425" s="70"/>
      <c r="AK425" s="70"/>
      <c r="AL425" s="70"/>
      <c r="AM425" s="70"/>
      <c r="AN425" s="70"/>
      <c r="AO425" s="70"/>
      <c r="AP425" s="70">
        <v>1</v>
      </c>
      <c r="AQ425" s="70"/>
      <c r="AR425" s="70"/>
      <c r="AS425" s="70">
        <f t="shared" si="49"/>
        <v>1</v>
      </c>
    </row>
    <row r="426" spans="1:45" x14ac:dyDescent="0.25">
      <c r="A426" s="62"/>
      <c r="B426" s="2" t="s">
        <v>13</v>
      </c>
      <c r="C426" s="23"/>
      <c r="D426" s="23"/>
      <c r="E426" s="23"/>
      <c r="F426" s="23"/>
      <c r="G426" s="23"/>
      <c r="H426" s="23"/>
      <c r="I426" s="23"/>
      <c r="J426" s="23"/>
      <c r="K426" s="23"/>
      <c r="L426" s="23">
        <f t="shared" si="48"/>
        <v>0</v>
      </c>
      <c r="AH426" s="62">
        <v>5</v>
      </c>
      <c r="AI426" s="74" t="s">
        <v>7</v>
      </c>
      <c r="AJ426" s="70"/>
      <c r="AK426" s="70"/>
      <c r="AL426" s="70"/>
      <c r="AM426" s="70">
        <v>2</v>
      </c>
      <c r="AN426" s="70">
        <v>1</v>
      </c>
      <c r="AO426" s="70"/>
      <c r="AP426" s="70">
        <v>36</v>
      </c>
      <c r="AQ426" s="70"/>
      <c r="AR426" s="70">
        <v>4</v>
      </c>
      <c r="AS426" s="70">
        <f t="shared" si="49"/>
        <v>43</v>
      </c>
    </row>
    <row r="427" spans="1:45" x14ac:dyDescent="0.25">
      <c r="A427" s="62">
        <v>17</v>
      </c>
      <c r="B427" s="2" t="s">
        <v>14</v>
      </c>
      <c r="C427" s="23"/>
      <c r="D427" s="23"/>
      <c r="E427" s="23"/>
      <c r="F427" s="23"/>
      <c r="G427" s="23">
        <v>2</v>
      </c>
      <c r="H427" s="23">
        <v>5</v>
      </c>
      <c r="I427" s="23"/>
      <c r="J427" s="23">
        <v>5</v>
      </c>
      <c r="K427" s="23"/>
      <c r="L427" s="23">
        <f t="shared" si="48"/>
        <v>12</v>
      </c>
      <c r="AH427" s="62">
        <v>6</v>
      </c>
      <c r="AI427" s="74" t="s">
        <v>50</v>
      </c>
      <c r="AJ427" s="70"/>
      <c r="AK427" s="70"/>
      <c r="AL427" s="70"/>
      <c r="AM427" s="70"/>
      <c r="AN427" s="70"/>
      <c r="AO427" s="70"/>
      <c r="AP427" s="70">
        <v>2</v>
      </c>
      <c r="AQ427" s="70"/>
      <c r="AR427" s="70">
        <v>1</v>
      </c>
      <c r="AS427" s="70">
        <f t="shared" si="49"/>
        <v>3</v>
      </c>
    </row>
    <row r="428" spans="1:45" x14ac:dyDescent="0.25">
      <c r="A428" s="62">
        <v>18</v>
      </c>
      <c r="B428" s="2" t="s">
        <v>40</v>
      </c>
      <c r="C428" s="23">
        <v>4</v>
      </c>
      <c r="D428" s="23"/>
      <c r="E428" s="23"/>
      <c r="F428" s="23"/>
      <c r="G428" s="23"/>
      <c r="H428" s="23"/>
      <c r="I428" s="23"/>
      <c r="J428" s="23"/>
      <c r="K428" s="23"/>
      <c r="L428" s="23">
        <f t="shared" si="48"/>
        <v>4</v>
      </c>
      <c r="AH428" s="62">
        <v>7</v>
      </c>
      <c r="AI428" s="74" t="s">
        <v>51</v>
      </c>
      <c r="AJ428" s="70"/>
      <c r="AK428" s="70"/>
      <c r="AL428" s="70"/>
      <c r="AM428" s="70"/>
      <c r="AN428" s="70">
        <v>1</v>
      </c>
      <c r="AO428" s="70"/>
      <c r="AP428" s="70">
        <v>4</v>
      </c>
      <c r="AQ428" s="70">
        <v>1</v>
      </c>
      <c r="AR428" s="70"/>
      <c r="AS428" s="70">
        <f t="shared" si="49"/>
        <v>6</v>
      </c>
    </row>
    <row r="429" spans="1:45" x14ac:dyDescent="0.25">
      <c r="A429" s="62"/>
      <c r="B429" s="2" t="s">
        <v>52</v>
      </c>
      <c r="C429" s="23"/>
      <c r="D429" s="23"/>
      <c r="E429" s="23"/>
      <c r="F429" s="23"/>
      <c r="G429" s="23"/>
      <c r="H429" s="23"/>
      <c r="I429" s="23"/>
      <c r="J429" s="23"/>
      <c r="K429" s="23"/>
      <c r="L429" s="23">
        <f t="shared" si="48"/>
        <v>0</v>
      </c>
      <c r="AH429" s="62">
        <v>8</v>
      </c>
      <c r="AI429" s="74" t="s">
        <v>44</v>
      </c>
      <c r="AJ429" s="70"/>
      <c r="AK429" s="70"/>
      <c r="AL429" s="70"/>
      <c r="AM429" s="70"/>
      <c r="AN429" s="70"/>
      <c r="AO429" s="70"/>
      <c r="AP429" s="70"/>
      <c r="AQ429" s="70"/>
      <c r="AR429" s="70">
        <v>2</v>
      </c>
      <c r="AS429" s="70">
        <f t="shared" si="49"/>
        <v>2</v>
      </c>
    </row>
    <row r="430" spans="1:45" x14ac:dyDescent="0.25">
      <c r="A430" s="62"/>
      <c r="B430" s="2" t="s">
        <v>53</v>
      </c>
      <c r="C430" s="23"/>
      <c r="D430" s="23"/>
      <c r="E430" s="23"/>
      <c r="F430" s="23"/>
      <c r="G430" s="23"/>
      <c r="H430" s="23"/>
      <c r="I430" s="23"/>
      <c r="J430" s="23"/>
      <c r="K430" s="23"/>
      <c r="L430" s="23">
        <f t="shared" si="48"/>
        <v>0</v>
      </c>
      <c r="AH430" s="62">
        <v>9</v>
      </c>
      <c r="AI430" s="74" t="s">
        <v>9</v>
      </c>
      <c r="AJ430" s="70"/>
      <c r="AK430" s="70"/>
      <c r="AL430" s="70"/>
      <c r="AM430" s="70"/>
      <c r="AN430" s="70"/>
      <c r="AO430" s="70"/>
      <c r="AP430" s="70"/>
      <c r="AQ430" s="70"/>
      <c r="AR430" s="70">
        <v>5</v>
      </c>
      <c r="AS430" s="70">
        <f t="shared" si="49"/>
        <v>5</v>
      </c>
    </row>
    <row r="431" spans="1:45" x14ac:dyDescent="0.25">
      <c r="A431" s="62"/>
      <c r="B431" s="2" t="s">
        <v>15</v>
      </c>
      <c r="C431" s="23"/>
      <c r="D431" s="23"/>
      <c r="E431" s="23"/>
      <c r="F431" s="23">
        <v>2</v>
      </c>
      <c r="G431" s="23">
        <v>2</v>
      </c>
      <c r="H431" s="23">
        <v>4</v>
      </c>
      <c r="I431" s="23">
        <v>6</v>
      </c>
      <c r="J431" s="23">
        <v>5</v>
      </c>
      <c r="K431" s="23"/>
      <c r="L431" s="23">
        <f t="shared" si="48"/>
        <v>19</v>
      </c>
      <c r="AH431" s="62">
        <v>10</v>
      </c>
      <c r="AI431" s="74" t="s">
        <v>14</v>
      </c>
      <c r="AJ431" s="70"/>
      <c r="AK431" s="70"/>
      <c r="AL431" s="70">
        <v>1</v>
      </c>
      <c r="AM431" s="70"/>
      <c r="AN431" s="70">
        <v>3</v>
      </c>
      <c r="AO431" s="70">
        <v>700</v>
      </c>
      <c r="AP431" s="70">
        <v>350</v>
      </c>
      <c r="AQ431" s="250">
        <v>40</v>
      </c>
      <c r="AR431" s="260">
        <v>3</v>
      </c>
      <c r="AS431" s="70">
        <f t="shared" si="49"/>
        <v>1097</v>
      </c>
    </row>
    <row r="432" spans="1:45" x14ac:dyDescent="0.25">
      <c r="A432" s="62">
        <v>19</v>
      </c>
      <c r="B432" s="2" t="s">
        <v>54</v>
      </c>
      <c r="C432" s="23"/>
      <c r="D432" s="23"/>
      <c r="E432" s="23"/>
      <c r="F432" s="23"/>
      <c r="G432" s="23"/>
      <c r="H432" s="23"/>
      <c r="I432" s="23"/>
      <c r="J432" s="23"/>
      <c r="K432" s="23"/>
      <c r="L432" s="23">
        <f t="shared" si="48"/>
        <v>0</v>
      </c>
      <c r="AH432" s="62">
        <v>11</v>
      </c>
      <c r="AI432" s="74" t="s">
        <v>13</v>
      </c>
      <c r="AJ432" s="70"/>
      <c r="AK432" s="70"/>
      <c r="AL432" s="70"/>
      <c r="AM432" s="70"/>
      <c r="AN432" s="70"/>
      <c r="AO432" s="70"/>
      <c r="AP432" s="70">
        <v>30</v>
      </c>
      <c r="AQ432" s="70">
        <v>1</v>
      </c>
      <c r="AR432" s="70"/>
      <c r="AS432" s="70">
        <f t="shared" si="49"/>
        <v>31</v>
      </c>
    </row>
    <row r="433" spans="1:45" x14ac:dyDescent="0.25">
      <c r="A433" s="62"/>
      <c r="B433" s="2" t="s">
        <v>47</v>
      </c>
      <c r="C433" s="23"/>
      <c r="D433" s="23"/>
      <c r="E433" s="23"/>
      <c r="F433" s="23"/>
      <c r="G433" s="23"/>
      <c r="H433" s="23">
        <v>2</v>
      </c>
      <c r="I433" s="23">
        <v>39</v>
      </c>
      <c r="J433" s="23">
        <v>1</v>
      </c>
      <c r="K433" s="23">
        <v>3</v>
      </c>
      <c r="L433" s="23">
        <f t="shared" si="48"/>
        <v>45</v>
      </c>
      <c r="AH433" s="62">
        <v>12</v>
      </c>
      <c r="AI433" s="74" t="s">
        <v>32</v>
      </c>
      <c r="AJ433" s="70"/>
      <c r="AK433" s="70"/>
      <c r="AL433" s="70"/>
      <c r="AM433" s="70"/>
      <c r="AN433" s="70"/>
      <c r="AO433" s="70"/>
      <c r="AP433" s="70">
        <v>1</v>
      </c>
      <c r="AQ433" s="70">
        <v>20</v>
      </c>
      <c r="AR433" s="70">
        <v>2</v>
      </c>
      <c r="AS433" s="70">
        <f t="shared" si="49"/>
        <v>23</v>
      </c>
    </row>
    <row r="434" spans="1:45" x14ac:dyDescent="0.25">
      <c r="A434" s="62">
        <v>20</v>
      </c>
      <c r="B434" s="2" t="s">
        <v>16</v>
      </c>
      <c r="C434" s="23">
        <v>1</v>
      </c>
      <c r="D434" s="23"/>
      <c r="E434" s="23"/>
      <c r="F434" s="23"/>
      <c r="G434" s="23"/>
      <c r="H434" s="23"/>
      <c r="I434" s="23"/>
      <c r="J434" s="23"/>
      <c r="K434" s="23"/>
      <c r="L434" s="23">
        <f t="shared" si="48"/>
        <v>1</v>
      </c>
      <c r="AH434" s="62">
        <v>13</v>
      </c>
      <c r="AI434" s="74" t="s">
        <v>11</v>
      </c>
      <c r="AJ434" s="70"/>
      <c r="AK434" s="70"/>
      <c r="AL434" s="70"/>
      <c r="AM434" s="70"/>
      <c r="AN434" s="70">
        <v>9</v>
      </c>
      <c r="AO434" s="70">
        <v>2100</v>
      </c>
      <c r="AP434" s="70">
        <v>350</v>
      </c>
      <c r="AQ434" s="70">
        <v>450</v>
      </c>
      <c r="AR434" s="70">
        <v>52</v>
      </c>
      <c r="AS434" s="70">
        <f t="shared" si="49"/>
        <v>2961</v>
      </c>
    </row>
    <row r="435" spans="1:45" x14ac:dyDescent="0.25">
      <c r="A435" s="62"/>
      <c r="B435" s="2" t="s">
        <v>55</v>
      </c>
      <c r="C435" s="23"/>
      <c r="D435" s="23"/>
      <c r="E435" s="23"/>
      <c r="F435" s="23"/>
      <c r="G435" s="23"/>
      <c r="H435" s="23"/>
      <c r="I435" s="23"/>
      <c r="J435" s="23"/>
      <c r="K435" s="23"/>
      <c r="L435" s="23">
        <f t="shared" si="48"/>
        <v>0</v>
      </c>
      <c r="AH435" s="62">
        <v>14</v>
      </c>
      <c r="AI435" s="74" t="s">
        <v>15</v>
      </c>
      <c r="AJ435" s="70"/>
      <c r="AK435" s="70"/>
      <c r="AL435" s="70"/>
      <c r="AM435" s="70"/>
      <c r="AN435" s="70">
        <v>25</v>
      </c>
      <c r="AO435" s="70">
        <v>67</v>
      </c>
      <c r="AP435" s="70">
        <v>110</v>
      </c>
      <c r="AQ435" s="70">
        <v>120</v>
      </c>
      <c r="AR435" s="70">
        <v>88</v>
      </c>
      <c r="AS435" s="70">
        <f t="shared" si="49"/>
        <v>410</v>
      </c>
    </row>
    <row r="436" spans="1:45" x14ac:dyDescent="0.25">
      <c r="A436" s="62"/>
      <c r="B436" s="65" t="s">
        <v>17</v>
      </c>
      <c r="C436" s="23"/>
      <c r="D436" s="23"/>
      <c r="E436" s="23"/>
      <c r="F436" s="23"/>
      <c r="G436" s="23"/>
      <c r="H436" s="23"/>
      <c r="I436" s="23"/>
      <c r="J436" s="23"/>
      <c r="K436" s="23"/>
      <c r="L436" s="23">
        <f t="shared" si="48"/>
        <v>0</v>
      </c>
      <c r="AH436" s="62">
        <v>15</v>
      </c>
      <c r="AI436" s="74" t="s">
        <v>54</v>
      </c>
      <c r="AJ436" s="70"/>
      <c r="AK436" s="70"/>
      <c r="AL436" s="70"/>
      <c r="AM436" s="70"/>
      <c r="AN436" s="70"/>
      <c r="AO436" s="70"/>
      <c r="AP436" s="70">
        <v>50</v>
      </c>
      <c r="AQ436" s="70">
        <v>2</v>
      </c>
      <c r="AR436" s="70"/>
      <c r="AS436" s="70">
        <f t="shared" si="49"/>
        <v>52</v>
      </c>
    </row>
    <row r="437" spans="1:45" x14ac:dyDescent="0.25">
      <c r="A437" s="62"/>
      <c r="B437" s="8" t="s">
        <v>24</v>
      </c>
      <c r="C437" s="124">
        <f>SUM(C401:C436)</f>
        <v>8</v>
      </c>
      <c r="D437" s="122">
        <f t="shared" ref="D437:K437" si="50">SUM(D401:D436)</f>
        <v>32</v>
      </c>
      <c r="E437" s="122">
        <f t="shared" si="50"/>
        <v>18</v>
      </c>
      <c r="F437" s="122">
        <f t="shared" si="50"/>
        <v>29</v>
      </c>
      <c r="G437" s="122">
        <f t="shared" si="50"/>
        <v>51</v>
      </c>
      <c r="H437" s="122">
        <f t="shared" si="50"/>
        <v>181</v>
      </c>
      <c r="I437" s="122">
        <f t="shared" si="50"/>
        <v>672</v>
      </c>
      <c r="J437" s="122">
        <f t="shared" si="50"/>
        <v>74</v>
      </c>
      <c r="K437" s="122">
        <f t="shared" si="50"/>
        <v>8</v>
      </c>
      <c r="L437" s="122">
        <f>SUM(L401:L436)</f>
        <v>1073</v>
      </c>
      <c r="AH437" s="62">
        <v>16</v>
      </c>
      <c r="AI437" s="74" t="s">
        <v>16</v>
      </c>
      <c r="AJ437" s="70"/>
      <c r="AK437" s="70"/>
      <c r="AL437" s="70">
        <v>2</v>
      </c>
      <c r="AM437" s="70">
        <v>2</v>
      </c>
      <c r="AN437" s="70">
        <v>2</v>
      </c>
      <c r="AO437" s="70"/>
      <c r="AP437" s="70">
        <v>1</v>
      </c>
      <c r="AQ437" s="70">
        <v>2</v>
      </c>
      <c r="AR437" s="70">
        <v>1</v>
      </c>
      <c r="AS437" s="70">
        <f t="shared" si="49"/>
        <v>10</v>
      </c>
    </row>
    <row r="438" spans="1:45" x14ac:dyDescent="0.25">
      <c r="A438" s="62"/>
      <c r="AH438" s="62">
        <v>17</v>
      </c>
      <c r="AI438" s="74" t="s">
        <v>3</v>
      </c>
      <c r="AJ438" s="70"/>
      <c r="AK438" s="70">
        <v>1</v>
      </c>
      <c r="AL438" s="70">
        <v>1</v>
      </c>
      <c r="AM438" s="70">
        <v>1</v>
      </c>
      <c r="AN438" s="70">
        <v>4</v>
      </c>
      <c r="AO438" s="70">
        <v>1</v>
      </c>
      <c r="AP438" s="70">
        <v>2</v>
      </c>
      <c r="AQ438" s="70"/>
      <c r="AR438" s="70">
        <v>1</v>
      </c>
      <c r="AS438" s="70">
        <f t="shared" si="49"/>
        <v>11</v>
      </c>
    </row>
    <row r="439" spans="1:45" x14ac:dyDescent="0.25">
      <c r="A439" s="62"/>
      <c r="AH439" s="62">
        <v>18</v>
      </c>
      <c r="AI439" s="74" t="s">
        <v>4</v>
      </c>
      <c r="AJ439" s="70"/>
      <c r="AK439" s="70"/>
      <c r="AL439" s="70"/>
      <c r="AM439" s="70"/>
      <c r="AN439" s="70"/>
      <c r="AO439" s="70">
        <v>2</v>
      </c>
      <c r="AP439" s="70">
        <v>5</v>
      </c>
      <c r="AQ439" s="70">
        <v>6</v>
      </c>
      <c r="AR439" s="70">
        <v>5</v>
      </c>
      <c r="AS439" s="70">
        <f t="shared" si="49"/>
        <v>18</v>
      </c>
    </row>
    <row r="440" spans="1:45" x14ac:dyDescent="0.25">
      <c r="A440" s="62"/>
      <c r="B440" s="1" t="s">
        <v>236</v>
      </c>
      <c r="AI440" s="272" t="s">
        <v>135</v>
      </c>
      <c r="AJ440" s="270">
        <f>SUM(AK475)</f>
        <v>0</v>
      </c>
      <c r="AK440" s="270">
        <f t="shared" ref="AK440:AS440" si="51">SUM(AK422:AK439)</f>
        <v>4</v>
      </c>
      <c r="AL440" s="270">
        <f t="shared" si="51"/>
        <v>6</v>
      </c>
      <c r="AM440" s="270">
        <f t="shared" si="51"/>
        <v>6</v>
      </c>
      <c r="AN440" s="270">
        <f t="shared" si="51"/>
        <v>46</v>
      </c>
      <c r="AO440" s="270">
        <f t="shared" si="51"/>
        <v>2872</v>
      </c>
      <c r="AP440" s="270">
        <f t="shared" si="51"/>
        <v>944</v>
      </c>
      <c r="AQ440" s="270">
        <f t="shared" si="51"/>
        <v>642</v>
      </c>
      <c r="AR440" s="270">
        <f t="shared" si="51"/>
        <v>164</v>
      </c>
      <c r="AS440" s="309">
        <f t="shared" si="51"/>
        <v>4684</v>
      </c>
    </row>
    <row r="441" spans="1:45" x14ac:dyDescent="0.25">
      <c r="A441" s="62"/>
      <c r="B441" s="1" t="s">
        <v>132</v>
      </c>
      <c r="AH441" s="62"/>
    </row>
    <row r="442" spans="1:45" x14ac:dyDescent="0.25">
      <c r="A442" s="62"/>
      <c r="AH442" s="62"/>
    </row>
    <row r="443" spans="1:45" x14ac:dyDescent="0.25">
      <c r="C443" s="1" t="s">
        <v>20</v>
      </c>
      <c r="G443" s="1" t="s">
        <v>21</v>
      </c>
      <c r="AH443" s="62"/>
    </row>
    <row r="444" spans="1:45" x14ac:dyDescent="0.25">
      <c r="A444" s="226" t="s">
        <v>238</v>
      </c>
      <c r="B444" s="19" t="s">
        <v>19</v>
      </c>
      <c r="C444" s="4">
        <v>13</v>
      </c>
      <c r="D444" s="4">
        <v>18</v>
      </c>
      <c r="E444" s="4">
        <v>23</v>
      </c>
      <c r="F444" s="4">
        <v>28</v>
      </c>
      <c r="G444" s="4">
        <v>3</v>
      </c>
      <c r="H444" s="4">
        <v>8</v>
      </c>
      <c r="I444" s="4">
        <v>13</v>
      </c>
      <c r="J444" s="4">
        <v>18</v>
      </c>
      <c r="K444" s="4">
        <v>23</v>
      </c>
      <c r="L444" s="7" t="s">
        <v>24</v>
      </c>
      <c r="AH444" s="62"/>
    </row>
    <row r="445" spans="1:45" x14ac:dyDescent="0.25">
      <c r="A445" s="62">
        <v>1</v>
      </c>
      <c r="B445" s="2" t="s">
        <v>1</v>
      </c>
      <c r="C445" s="23"/>
      <c r="D445" s="23"/>
      <c r="E445" s="23"/>
      <c r="F445" s="23"/>
      <c r="G445" s="23">
        <f>4+2</f>
        <v>6</v>
      </c>
      <c r="H445" s="23">
        <f>2+10</f>
        <v>12</v>
      </c>
      <c r="I445" s="23">
        <f>5+8</f>
        <v>13</v>
      </c>
      <c r="J445" s="23">
        <v>1</v>
      </c>
      <c r="K445" s="23">
        <v>17</v>
      </c>
      <c r="L445" s="23">
        <f>SUM(C445:K445)</f>
        <v>49</v>
      </c>
      <c r="AH445" s="62"/>
    </row>
    <row r="446" spans="1:45" x14ac:dyDescent="0.25">
      <c r="A446" s="62"/>
      <c r="B446" s="2" t="s">
        <v>49</v>
      </c>
      <c r="C446" s="23"/>
      <c r="D446" s="23"/>
      <c r="E446" s="23"/>
      <c r="F446" s="23"/>
      <c r="G446" s="23"/>
      <c r="H446" s="23"/>
      <c r="I446" s="23"/>
      <c r="J446" s="23"/>
      <c r="K446" s="23"/>
      <c r="L446" s="23">
        <f t="shared" ref="L446:L480" si="52">SUM(C446:K446)</f>
        <v>0</v>
      </c>
      <c r="AH446" s="62"/>
    </row>
    <row r="447" spans="1:45" x14ac:dyDescent="0.25">
      <c r="A447" s="62">
        <v>2</v>
      </c>
      <c r="B447" s="2" t="s">
        <v>45</v>
      </c>
      <c r="C447" s="23"/>
      <c r="D447" s="23"/>
      <c r="E447" s="23"/>
      <c r="F447" s="23"/>
      <c r="G447" s="23"/>
      <c r="H447" s="23">
        <v>2</v>
      </c>
      <c r="I447" s="23"/>
      <c r="J447" s="23"/>
      <c r="K447" s="23"/>
      <c r="L447" s="23">
        <f t="shared" si="52"/>
        <v>2</v>
      </c>
      <c r="AH447" s="62"/>
    </row>
    <row r="448" spans="1:45" x14ac:dyDescent="0.25">
      <c r="A448" s="62">
        <v>3</v>
      </c>
      <c r="B448" s="2" t="s">
        <v>41</v>
      </c>
      <c r="C448" s="23"/>
      <c r="F448" s="23"/>
      <c r="G448" s="23">
        <v>1</v>
      </c>
      <c r="H448" s="23">
        <v>3</v>
      </c>
      <c r="I448" s="23"/>
      <c r="J448" s="23"/>
      <c r="K448" s="23"/>
      <c r="L448" s="23">
        <f t="shared" si="52"/>
        <v>4</v>
      </c>
      <c r="AH448" s="62"/>
    </row>
    <row r="449" spans="1:34" x14ac:dyDescent="0.25">
      <c r="A449" s="62">
        <v>4</v>
      </c>
      <c r="B449" s="2" t="s">
        <v>2</v>
      </c>
      <c r="C449" s="23"/>
      <c r="D449" s="23">
        <v>2</v>
      </c>
      <c r="E449" s="23">
        <v>3</v>
      </c>
      <c r="F449" s="23">
        <v>1</v>
      </c>
      <c r="G449" s="23">
        <v>14</v>
      </c>
      <c r="H449" s="23">
        <f>25+14</f>
        <v>39</v>
      </c>
      <c r="I449" s="23"/>
      <c r="J449" s="23"/>
      <c r="K449" s="23"/>
      <c r="L449" s="23">
        <f t="shared" si="52"/>
        <v>59</v>
      </c>
      <c r="AH449" s="62"/>
    </row>
    <row r="450" spans="1:34" x14ac:dyDescent="0.25">
      <c r="A450" s="62"/>
      <c r="B450" s="2" t="s">
        <v>43</v>
      </c>
      <c r="C450" s="23"/>
      <c r="D450" s="23"/>
      <c r="E450" s="23"/>
      <c r="F450" s="23"/>
      <c r="G450" s="23"/>
      <c r="H450" s="23"/>
      <c r="I450" s="23"/>
      <c r="J450" s="23"/>
      <c r="K450" s="23"/>
      <c r="L450" s="23">
        <f t="shared" si="52"/>
        <v>0</v>
      </c>
      <c r="AH450" s="62"/>
    </row>
    <row r="451" spans="1:34" x14ac:dyDescent="0.25">
      <c r="A451" s="62">
        <v>5</v>
      </c>
      <c r="B451" s="2" t="s">
        <v>3</v>
      </c>
      <c r="C451" s="23">
        <v>1</v>
      </c>
      <c r="D451" s="23">
        <v>14</v>
      </c>
      <c r="E451" s="23">
        <f>26+9</f>
        <v>35</v>
      </c>
      <c r="F451" s="23">
        <f>10+24</f>
        <v>34</v>
      </c>
      <c r="G451" s="23">
        <f>11+32</f>
        <v>43</v>
      </c>
      <c r="H451" s="23">
        <f>20+18</f>
        <v>38</v>
      </c>
      <c r="I451" s="23">
        <f>3+5</f>
        <v>8</v>
      </c>
      <c r="J451" s="23">
        <v>5</v>
      </c>
      <c r="K451" s="23">
        <v>6</v>
      </c>
      <c r="L451" s="23">
        <f t="shared" si="52"/>
        <v>184</v>
      </c>
      <c r="AH451" s="62"/>
    </row>
    <row r="452" spans="1:34" x14ac:dyDescent="0.25">
      <c r="A452" s="62">
        <v>6</v>
      </c>
      <c r="B452" s="2" t="s">
        <v>4</v>
      </c>
      <c r="C452" s="23"/>
      <c r="D452" s="23"/>
      <c r="E452" s="23"/>
      <c r="F452" s="23"/>
      <c r="G452" s="23"/>
      <c r="H452" s="23">
        <v>1</v>
      </c>
      <c r="I452" s="23"/>
      <c r="J452" s="23"/>
      <c r="L452" s="23">
        <f t="shared" si="52"/>
        <v>1</v>
      </c>
      <c r="AH452" s="62"/>
    </row>
    <row r="453" spans="1:34" x14ac:dyDescent="0.25">
      <c r="A453" s="62"/>
      <c r="B453" s="2" t="s">
        <v>48</v>
      </c>
      <c r="C453" s="23"/>
      <c r="D453" s="23"/>
      <c r="E453" s="23"/>
      <c r="F453" s="23"/>
      <c r="G453" s="23"/>
      <c r="H453" s="23"/>
      <c r="I453" s="23"/>
      <c r="J453" s="23"/>
      <c r="K453" s="70"/>
      <c r="L453" s="23">
        <f t="shared" si="52"/>
        <v>0</v>
      </c>
      <c r="AH453" s="62"/>
    </row>
    <row r="454" spans="1:34" x14ac:dyDescent="0.25">
      <c r="A454" s="62">
        <v>7</v>
      </c>
      <c r="B454" s="2" t="s">
        <v>6</v>
      </c>
      <c r="C454" s="23"/>
      <c r="D454" s="23"/>
      <c r="E454" s="23"/>
      <c r="F454" s="23"/>
      <c r="G454" s="23"/>
      <c r="H454" s="23"/>
      <c r="I454" s="23">
        <v>4</v>
      </c>
      <c r="J454" s="23">
        <v>1</v>
      </c>
      <c r="K454" s="23">
        <v>1</v>
      </c>
      <c r="L454" s="23">
        <f t="shared" si="52"/>
        <v>6</v>
      </c>
      <c r="AH454" s="62"/>
    </row>
    <row r="455" spans="1:34" x14ac:dyDescent="0.25">
      <c r="A455" s="62">
        <v>8</v>
      </c>
      <c r="B455" s="2" t="s">
        <v>7</v>
      </c>
      <c r="C455" s="23"/>
      <c r="D455" s="23"/>
      <c r="E455" s="23"/>
      <c r="F455" s="23"/>
      <c r="G455" s="23">
        <v>1</v>
      </c>
      <c r="H455" s="23">
        <f>11+22</f>
        <v>33</v>
      </c>
      <c r="I455" s="23">
        <f>9+3</f>
        <v>12</v>
      </c>
      <c r="J455" s="23">
        <v>9</v>
      </c>
      <c r="K455" s="23">
        <v>7</v>
      </c>
      <c r="L455" s="23">
        <f t="shared" si="52"/>
        <v>62</v>
      </c>
      <c r="AH455" s="62"/>
    </row>
    <row r="456" spans="1:34" x14ac:dyDescent="0.25">
      <c r="A456" s="62"/>
      <c r="B456" s="83" t="s">
        <v>81</v>
      </c>
      <c r="C456" s="23"/>
      <c r="D456" s="23"/>
      <c r="E456" s="23"/>
      <c r="F456" s="23"/>
      <c r="G456" s="23"/>
      <c r="H456" s="23"/>
      <c r="I456" s="23"/>
      <c r="J456" s="23"/>
      <c r="K456" s="23"/>
      <c r="L456" s="23">
        <f t="shared" si="52"/>
        <v>0</v>
      </c>
      <c r="AH456" s="62"/>
    </row>
    <row r="457" spans="1:34" x14ac:dyDescent="0.25">
      <c r="A457" s="62">
        <v>9</v>
      </c>
      <c r="B457" s="2" t="s">
        <v>50</v>
      </c>
      <c r="C457" s="23"/>
      <c r="D457" s="23"/>
      <c r="E457" s="23"/>
      <c r="F457" s="23"/>
      <c r="G457" s="23"/>
      <c r="H457" s="23">
        <v>2</v>
      </c>
      <c r="I457" s="23"/>
      <c r="J457" s="23"/>
      <c r="K457" s="23"/>
      <c r="L457" s="23">
        <f t="shared" si="52"/>
        <v>2</v>
      </c>
      <c r="AH457" s="62"/>
    </row>
    <row r="458" spans="1:34" x14ac:dyDescent="0.25">
      <c r="A458" s="62"/>
      <c r="B458" s="2" t="s">
        <v>51</v>
      </c>
      <c r="C458" s="23"/>
      <c r="D458" s="23"/>
      <c r="E458" s="23"/>
      <c r="F458" s="23"/>
      <c r="G458" s="23"/>
      <c r="H458" s="23"/>
      <c r="I458" s="23"/>
      <c r="J458" s="23"/>
      <c r="K458" s="23"/>
      <c r="L458" s="23">
        <f t="shared" si="52"/>
        <v>0</v>
      </c>
      <c r="AH458" s="62"/>
    </row>
    <row r="459" spans="1:34" x14ac:dyDescent="0.25">
      <c r="A459" s="62">
        <v>10</v>
      </c>
      <c r="B459" s="2" t="s">
        <v>42</v>
      </c>
      <c r="C459" s="23"/>
      <c r="D459" s="23"/>
      <c r="E459" s="23"/>
      <c r="F459" s="23"/>
      <c r="G459" s="23">
        <v>1</v>
      </c>
      <c r="H459" s="23">
        <v>1</v>
      </c>
      <c r="I459" s="23">
        <v>2</v>
      </c>
      <c r="J459" s="23"/>
      <c r="K459" s="23"/>
      <c r="L459" s="23">
        <f t="shared" si="52"/>
        <v>4</v>
      </c>
      <c r="AH459" s="62"/>
    </row>
    <row r="460" spans="1:34" x14ac:dyDescent="0.25">
      <c r="A460" s="62"/>
      <c r="B460" s="2" t="s">
        <v>199</v>
      </c>
      <c r="C460" s="23"/>
      <c r="D460" s="23"/>
      <c r="E460" s="23"/>
      <c r="F460" s="23"/>
      <c r="G460" s="23"/>
      <c r="H460" s="23"/>
      <c r="I460" s="23"/>
      <c r="J460" s="23"/>
      <c r="K460" s="23"/>
      <c r="L460" s="23">
        <f t="shared" si="52"/>
        <v>0</v>
      </c>
      <c r="AH460" s="62"/>
    </row>
    <row r="461" spans="1:34" x14ac:dyDescent="0.25">
      <c r="A461" s="62"/>
      <c r="B461" s="2" t="s">
        <v>8</v>
      </c>
      <c r="C461" s="23"/>
      <c r="D461" s="23"/>
      <c r="E461" s="23"/>
      <c r="F461" s="23"/>
      <c r="G461" s="23"/>
      <c r="H461" s="23"/>
      <c r="I461" s="23"/>
      <c r="J461" s="23"/>
      <c r="K461" s="23"/>
      <c r="L461" s="23">
        <f t="shared" si="52"/>
        <v>0</v>
      </c>
      <c r="AH461" s="62"/>
    </row>
    <row r="462" spans="1:34" x14ac:dyDescent="0.25">
      <c r="A462" s="62">
        <v>11</v>
      </c>
      <c r="B462" s="2" t="s">
        <v>9</v>
      </c>
      <c r="C462" s="23"/>
      <c r="D462" s="23"/>
      <c r="E462" s="23"/>
      <c r="F462" s="23"/>
      <c r="G462" s="23"/>
      <c r="H462" s="23">
        <v>1</v>
      </c>
      <c r="I462" s="23"/>
      <c r="J462" s="23"/>
      <c r="K462" s="23"/>
      <c r="L462" s="23">
        <f t="shared" si="52"/>
        <v>1</v>
      </c>
      <c r="AH462" s="62"/>
    </row>
    <row r="463" spans="1:34" x14ac:dyDescent="0.25">
      <c r="A463" s="62"/>
      <c r="B463" s="2" t="s">
        <v>44</v>
      </c>
      <c r="C463" s="23"/>
      <c r="D463" s="23"/>
      <c r="E463" s="23"/>
      <c r="F463" s="23"/>
      <c r="G463" s="23"/>
      <c r="H463" s="23"/>
      <c r="I463" s="23"/>
      <c r="J463" s="23"/>
      <c r="K463" s="23"/>
      <c r="L463" s="23">
        <f t="shared" si="52"/>
        <v>0</v>
      </c>
      <c r="AH463" s="62"/>
    </row>
    <row r="464" spans="1:34" x14ac:dyDescent="0.25">
      <c r="A464" s="62">
        <v>12</v>
      </c>
      <c r="B464" s="2" t="s">
        <v>10</v>
      </c>
      <c r="C464" s="23"/>
      <c r="D464" s="23"/>
      <c r="E464" s="23"/>
      <c r="F464" s="23"/>
      <c r="G464" s="23"/>
      <c r="H464" s="23">
        <v>3</v>
      </c>
      <c r="I464" s="23"/>
      <c r="J464" s="23"/>
      <c r="K464" s="23"/>
      <c r="L464" s="23">
        <f t="shared" si="52"/>
        <v>3</v>
      </c>
      <c r="AH464" s="62"/>
    </row>
    <row r="465" spans="1:34" x14ac:dyDescent="0.25">
      <c r="A465" s="62">
        <v>13</v>
      </c>
      <c r="B465" s="2" t="s">
        <v>11</v>
      </c>
      <c r="C465" s="23"/>
      <c r="D465" s="23"/>
      <c r="E465" s="23"/>
      <c r="F465" s="23"/>
      <c r="G465" s="23">
        <v>5</v>
      </c>
      <c r="H465" s="23">
        <f>180+550</f>
        <v>730</v>
      </c>
      <c r="I465" s="23">
        <f>15+35</f>
        <v>50</v>
      </c>
      <c r="J465" s="23">
        <v>33</v>
      </c>
      <c r="K465" s="23">
        <v>17</v>
      </c>
      <c r="L465" s="23">
        <f t="shared" si="52"/>
        <v>835</v>
      </c>
      <c r="AH465" s="62"/>
    </row>
    <row r="466" spans="1:34" x14ac:dyDescent="0.25">
      <c r="A466" s="62">
        <v>14</v>
      </c>
      <c r="B466" s="2" t="s">
        <v>12</v>
      </c>
      <c r="C466" s="23"/>
      <c r="D466" s="23"/>
      <c r="E466" s="23"/>
      <c r="F466" s="23"/>
      <c r="G466" s="23"/>
      <c r="H466" s="23">
        <f>2+200</f>
        <v>202</v>
      </c>
      <c r="I466" s="23">
        <f>4+1</f>
        <v>5</v>
      </c>
      <c r="J466" s="23">
        <v>3</v>
      </c>
      <c r="K466" s="23">
        <v>3</v>
      </c>
      <c r="L466" s="23">
        <f t="shared" si="52"/>
        <v>213</v>
      </c>
      <c r="AH466" s="62"/>
    </row>
    <row r="467" spans="1:34" x14ac:dyDescent="0.25">
      <c r="A467" s="62">
        <v>15</v>
      </c>
      <c r="B467" s="2" t="s">
        <v>32</v>
      </c>
      <c r="C467" s="23"/>
      <c r="D467" s="23"/>
      <c r="E467" s="23"/>
      <c r="F467" s="23"/>
      <c r="G467" s="23"/>
      <c r="H467" s="23"/>
      <c r="I467" s="23">
        <f>4+1</f>
        <v>5</v>
      </c>
      <c r="J467" s="23"/>
      <c r="K467" s="23"/>
      <c r="L467" s="23">
        <f t="shared" si="52"/>
        <v>5</v>
      </c>
      <c r="AH467" s="62"/>
    </row>
    <row r="468" spans="1:34" x14ac:dyDescent="0.25">
      <c r="A468" s="62"/>
      <c r="B468" s="2" t="s">
        <v>212</v>
      </c>
      <c r="C468" s="23"/>
      <c r="D468" s="23"/>
      <c r="E468" s="23"/>
      <c r="F468" s="23"/>
      <c r="G468" s="23">
        <v>8</v>
      </c>
      <c r="H468" s="23">
        <v>25</v>
      </c>
      <c r="I468" s="23">
        <v>17</v>
      </c>
      <c r="J468" s="23"/>
      <c r="K468" s="23">
        <v>24</v>
      </c>
      <c r="L468" s="23">
        <f t="shared" si="52"/>
        <v>74</v>
      </c>
      <c r="AH468" s="62"/>
    </row>
    <row r="469" spans="1:34" x14ac:dyDescent="0.25">
      <c r="A469" s="62"/>
      <c r="B469" s="2" t="s">
        <v>46</v>
      </c>
      <c r="C469" s="23"/>
      <c r="D469" s="23"/>
      <c r="E469" s="23"/>
      <c r="F469" s="23"/>
      <c r="G469" s="23"/>
      <c r="H469" s="23"/>
      <c r="I469" s="23"/>
      <c r="J469" s="23"/>
      <c r="K469" s="23"/>
      <c r="L469" s="23">
        <f t="shared" si="52"/>
        <v>0</v>
      </c>
      <c r="AH469" s="62"/>
    </row>
    <row r="470" spans="1:34" x14ac:dyDescent="0.25">
      <c r="A470" s="62">
        <v>16</v>
      </c>
      <c r="B470" s="2" t="s">
        <v>13</v>
      </c>
      <c r="C470" s="23"/>
      <c r="D470" s="23"/>
      <c r="E470" s="23"/>
      <c r="F470" s="23"/>
      <c r="G470" s="23"/>
      <c r="H470" s="23">
        <v>26</v>
      </c>
      <c r="I470" s="23">
        <v>1</v>
      </c>
      <c r="J470" s="23">
        <v>2</v>
      </c>
      <c r="K470" s="23">
        <v>32</v>
      </c>
      <c r="L470" s="23">
        <f t="shared" si="52"/>
        <v>61</v>
      </c>
      <c r="AH470" s="62"/>
    </row>
    <row r="471" spans="1:34" x14ac:dyDescent="0.25">
      <c r="A471" s="62">
        <v>17</v>
      </c>
      <c r="B471" s="2" t="s">
        <v>14</v>
      </c>
      <c r="C471" s="23"/>
      <c r="D471" s="23"/>
      <c r="E471" s="23"/>
      <c r="F471" s="23"/>
      <c r="G471" s="23"/>
      <c r="H471" s="23">
        <f>42+150</f>
        <v>192</v>
      </c>
      <c r="I471" s="23">
        <f>10+5</f>
        <v>15</v>
      </c>
      <c r="J471" s="23">
        <v>1</v>
      </c>
      <c r="K471" s="23">
        <v>3</v>
      </c>
      <c r="L471" s="23">
        <f t="shared" si="52"/>
        <v>211</v>
      </c>
      <c r="AH471" s="62"/>
    </row>
    <row r="472" spans="1:34" x14ac:dyDescent="0.25">
      <c r="A472" s="62"/>
      <c r="B472" s="2" t="s">
        <v>40</v>
      </c>
      <c r="C472" s="23"/>
      <c r="D472" s="23"/>
      <c r="E472" s="23"/>
      <c r="F472" s="23"/>
      <c r="G472" s="23"/>
      <c r="H472" s="23"/>
      <c r="I472" s="23"/>
      <c r="J472" s="23"/>
      <c r="K472" s="23"/>
      <c r="L472" s="23">
        <f t="shared" si="52"/>
        <v>0</v>
      </c>
      <c r="AH472" s="62"/>
    </row>
    <row r="473" spans="1:34" x14ac:dyDescent="0.25">
      <c r="A473" s="62"/>
      <c r="B473" s="2" t="s">
        <v>52</v>
      </c>
      <c r="C473" s="23"/>
      <c r="D473" s="23"/>
      <c r="E473" s="23"/>
      <c r="F473" s="23"/>
      <c r="G473" s="23"/>
      <c r="H473" s="23"/>
      <c r="I473" s="23"/>
      <c r="J473" s="23"/>
      <c r="K473" s="23"/>
      <c r="L473" s="23">
        <f t="shared" si="52"/>
        <v>0</v>
      </c>
      <c r="AH473" s="62"/>
    </row>
    <row r="474" spans="1:34" x14ac:dyDescent="0.25">
      <c r="A474" s="62"/>
      <c r="B474" s="2" t="s">
        <v>53</v>
      </c>
      <c r="C474" s="23"/>
      <c r="D474" s="23"/>
      <c r="E474" s="23"/>
      <c r="F474" s="23"/>
      <c r="G474" s="23"/>
      <c r="H474" s="23"/>
      <c r="I474" s="23"/>
      <c r="J474" s="23"/>
      <c r="K474" s="23"/>
      <c r="L474" s="23">
        <f t="shared" si="52"/>
        <v>0</v>
      </c>
      <c r="AH474" s="62"/>
    </row>
    <row r="475" spans="1:34" x14ac:dyDescent="0.25">
      <c r="A475" s="62">
        <v>18</v>
      </c>
      <c r="B475" s="2" t="s">
        <v>15</v>
      </c>
      <c r="C475" s="23"/>
      <c r="D475" s="23"/>
      <c r="E475" s="23"/>
      <c r="F475" s="23"/>
      <c r="G475" s="23">
        <f>1+7</f>
        <v>8</v>
      </c>
      <c r="H475" s="23">
        <f>20+4</f>
        <v>24</v>
      </c>
      <c r="I475" s="23"/>
      <c r="J475" s="23"/>
      <c r="K475" s="23">
        <v>3</v>
      </c>
      <c r="L475" s="23">
        <f t="shared" si="52"/>
        <v>35</v>
      </c>
      <c r="AH475" s="62"/>
    </row>
    <row r="476" spans="1:34" x14ac:dyDescent="0.25">
      <c r="A476" s="62"/>
      <c r="B476" s="2" t="s">
        <v>54</v>
      </c>
      <c r="C476" s="23"/>
      <c r="D476" s="23"/>
      <c r="E476" s="23"/>
      <c r="F476" s="23"/>
      <c r="G476" s="23"/>
      <c r="H476" s="23"/>
      <c r="I476" s="23"/>
      <c r="J476" s="23"/>
      <c r="K476" s="23"/>
      <c r="L476" s="23">
        <f t="shared" si="52"/>
        <v>0</v>
      </c>
      <c r="AH476" s="62"/>
    </row>
    <row r="477" spans="1:34" x14ac:dyDescent="0.25">
      <c r="A477" s="62"/>
      <c r="B477" s="2" t="s">
        <v>47</v>
      </c>
      <c r="C477" s="23"/>
      <c r="D477" s="23"/>
      <c r="E477" s="23">
        <v>5</v>
      </c>
      <c r="F477" s="23"/>
      <c r="G477" s="23"/>
      <c r="H477" s="23"/>
      <c r="I477" s="23"/>
      <c r="J477" s="23"/>
      <c r="K477" s="23"/>
      <c r="L477" s="23">
        <f t="shared" si="52"/>
        <v>5</v>
      </c>
      <c r="AH477" s="62"/>
    </row>
    <row r="478" spans="1:34" x14ac:dyDescent="0.25">
      <c r="A478" s="62"/>
      <c r="B478" s="2" t="s">
        <v>16</v>
      </c>
      <c r="C478" s="23"/>
      <c r="D478" s="23"/>
      <c r="E478" s="23"/>
      <c r="F478" s="23"/>
      <c r="G478" s="23"/>
      <c r="H478" s="23"/>
      <c r="I478" s="23"/>
      <c r="J478" s="23"/>
      <c r="K478" s="23"/>
      <c r="L478" s="23">
        <f t="shared" si="52"/>
        <v>0</v>
      </c>
      <c r="AH478" s="62"/>
    </row>
    <row r="479" spans="1:34" x14ac:dyDescent="0.25">
      <c r="B479" s="2" t="s">
        <v>55</v>
      </c>
      <c r="C479" s="23"/>
      <c r="D479" s="23"/>
      <c r="E479" s="23"/>
      <c r="F479" s="23"/>
      <c r="G479" s="23"/>
      <c r="H479" s="23"/>
      <c r="I479" s="23"/>
      <c r="J479" s="23"/>
      <c r="K479" s="23"/>
      <c r="L479" s="23">
        <f t="shared" si="52"/>
        <v>0</v>
      </c>
      <c r="AH479" s="62"/>
    </row>
    <row r="480" spans="1:34" x14ac:dyDescent="0.25">
      <c r="B480" s="65" t="s">
        <v>17</v>
      </c>
      <c r="C480" s="23"/>
      <c r="D480" s="23"/>
      <c r="E480" s="23"/>
      <c r="F480" s="23"/>
      <c r="G480" s="23"/>
      <c r="H480" s="23"/>
      <c r="I480" s="23"/>
      <c r="J480" s="23"/>
      <c r="K480" s="23"/>
      <c r="L480" s="23">
        <f t="shared" si="52"/>
        <v>0</v>
      </c>
      <c r="AH480" s="62"/>
    </row>
    <row r="481" spans="1:34" x14ac:dyDescent="0.25">
      <c r="B481" s="8" t="s">
        <v>24</v>
      </c>
      <c r="C481" s="124">
        <f>SUM(C445:C480)</f>
        <v>1</v>
      </c>
      <c r="D481" s="122">
        <f t="shared" ref="D481:K481" si="53">SUM(D445:D480)</f>
        <v>16</v>
      </c>
      <c r="E481" s="122">
        <f t="shared" si="53"/>
        <v>43</v>
      </c>
      <c r="F481" s="122">
        <f t="shared" si="53"/>
        <v>35</v>
      </c>
      <c r="G481" s="122">
        <f t="shared" si="53"/>
        <v>87</v>
      </c>
      <c r="H481" s="122">
        <f t="shared" si="53"/>
        <v>1334</v>
      </c>
      <c r="I481" s="122">
        <f t="shared" si="53"/>
        <v>132</v>
      </c>
      <c r="J481" s="122">
        <f t="shared" si="53"/>
        <v>55</v>
      </c>
      <c r="K481" s="122">
        <f t="shared" si="53"/>
        <v>113</v>
      </c>
      <c r="L481" s="122">
        <f>SUM(L445:L480)</f>
        <v>1816</v>
      </c>
      <c r="AH481" s="62"/>
    </row>
    <row r="482" spans="1:34" x14ac:dyDescent="0.25">
      <c r="A482" s="62"/>
      <c r="AH482" s="62"/>
    </row>
    <row r="483" spans="1:34" x14ac:dyDescent="0.25">
      <c r="A483" s="62"/>
      <c r="AH483" s="62"/>
    </row>
    <row r="484" spans="1:34" x14ac:dyDescent="0.25">
      <c r="A484" s="62"/>
      <c r="B484" s="1" t="s">
        <v>245</v>
      </c>
      <c r="AH484" s="62"/>
    </row>
    <row r="485" spans="1:34" x14ac:dyDescent="0.25">
      <c r="A485" s="62"/>
      <c r="B485" s="1" t="s">
        <v>132</v>
      </c>
      <c r="AH485" s="62"/>
    </row>
    <row r="486" spans="1:34" x14ac:dyDescent="0.25">
      <c r="A486" s="62"/>
      <c r="AH486" s="62"/>
    </row>
    <row r="487" spans="1:34" x14ac:dyDescent="0.25">
      <c r="C487" s="1" t="s">
        <v>20</v>
      </c>
      <c r="G487" s="1" t="s">
        <v>21</v>
      </c>
      <c r="AH487" s="62"/>
    </row>
    <row r="488" spans="1:34" x14ac:dyDescent="0.25">
      <c r="A488" s="226" t="s">
        <v>238</v>
      </c>
      <c r="B488" s="19" t="s">
        <v>19</v>
      </c>
      <c r="C488" s="4">
        <v>13</v>
      </c>
      <c r="D488" s="4">
        <v>18</v>
      </c>
      <c r="E488" s="4">
        <v>23</v>
      </c>
      <c r="F488" s="4">
        <v>28</v>
      </c>
      <c r="G488" s="4">
        <v>3</v>
      </c>
      <c r="H488" s="4">
        <v>8</v>
      </c>
      <c r="I488" s="4">
        <v>13</v>
      </c>
      <c r="J488" s="4">
        <v>18</v>
      </c>
      <c r="K488" s="4">
        <v>23</v>
      </c>
      <c r="L488" s="7" t="s">
        <v>24</v>
      </c>
      <c r="AH488" s="62"/>
    </row>
    <row r="489" spans="1:34" x14ac:dyDescent="0.25">
      <c r="A489" s="62">
        <v>1</v>
      </c>
      <c r="B489" s="2" t="s">
        <v>1</v>
      </c>
      <c r="C489" s="23"/>
      <c r="D489" s="23"/>
      <c r="E489" s="23"/>
      <c r="F489" s="23"/>
      <c r="G489" s="23">
        <v>3</v>
      </c>
      <c r="H489" s="23">
        <v>1</v>
      </c>
      <c r="I489" s="23">
        <v>4</v>
      </c>
      <c r="J489" s="23"/>
      <c r="K489" s="23">
        <v>8</v>
      </c>
      <c r="L489" s="23">
        <f>SUM(C489:K489)</f>
        <v>16</v>
      </c>
      <c r="AH489" s="62"/>
    </row>
    <row r="490" spans="1:34" x14ac:dyDescent="0.25">
      <c r="A490" s="62"/>
      <c r="B490" s="2" t="s">
        <v>49</v>
      </c>
      <c r="C490" s="23"/>
      <c r="D490" s="23"/>
      <c r="E490" s="23"/>
      <c r="F490" s="23"/>
      <c r="G490" s="23"/>
      <c r="H490" s="23"/>
      <c r="I490" s="23"/>
      <c r="J490" s="23"/>
      <c r="K490" s="23"/>
      <c r="L490" s="23">
        <f t="shared" ref="L490:L524" si="54">SUM(C490:K490)</f>
        <v>0</v>
      </c>
      <c r="AH490" s="62"/>
    </row>
    <row r="491" spans="1:34" x14ac:dyDescent="0.25">
      <c r="A491" s="62"/>
      <c r="B491" s="2" t="s">
        <v>45</v>
      </c>
      <c r="C491" s="23"/>
      <c r="D491" s="23"/>
      <c r="E491" s="23"/>
      <c r="F491" s="23"/>
      <c r="G491" s="23"/>
      <c r="H491" s="23"/>
      <c r="I491" s="23"/>
      <c r="J491" s="23"/>
      <c r="K491" s="23"/>
      <c r="L491" s="23">
        <f t="shared" si="54"/>
        <v>0</v>
      </c>
    </row>
    <row r="492" spans="1:34" x14ac:dyDescent="0.25">
      <c r="A492" s="62">
        <v>2</v>
      </c>
      <c r="B492" s="2" t="s">
        <v>41</v>
      </c>
      <c r="C492" s="23"/>
      <c r="F492" s="23">
        <v>5</v>
      </c>
      <c r="G492" s="23">
        <v>9</v>
      </c>
      <c r="H492" s="23"/>
      <c r="I492" s="23"/>
      <c r="J492" s="23"/>
      <c r="K492" s="23">
        <v>2</v>
      </c>
      <c r="L492" s="23">
        <f t="shared" si="54"/>
        <v>16</v>
      </c>
    </row>
    <row r="493" spans="1:34" x14ac:dyDescent="0.25">
      <c r="A493" s="62">
        <v>3</v>
      </c>
      <c r="B493" s="2" t="s">
        <v>2</v>
      </c>
      <c r="C493" s="23"/>
      <c r="D493" s="23"/>
      <c r="E493" s="23"/>
      <c r="F493" s="23">
        <v>2</v>
      </c>
      <c r="G493" s="23">
        <v>6</v>
      </c>
      <c r="H493" s="23">
        <v>16</v>
      </c>
      <c r="I493" s="23">
        <v>5</v>
      </c>
      <c r="J493" s="23">
        <v>1</v>
      </c>
      <c r="K493" s="23"/>
      <c r="L493" s="23">
        <f t="shared" si="54"/>
        <v>30</v>
      </c>
    </row>
    <row r="494" spans="1:34" x14ac:dyDescent="0.25">
      <c r="A494" s="62"/>
      <c r="B494" s="2" t="s">
        <v>43</v>
      </c>
      <c r="C494" s="23"/>
      <c r="D494" s="23"/>
      <c r="E494" s="23"/>
      <c r="F494" s="23"/>
      <c r="G494" s="23"/>
      <c r="H494" s="23"/>
      <c r="I494" s="23"/>
      <c r="J494" s="23"/>
      <c r="K494" s="23"/>
      <c r="L494" s="23">
        <f t="shared" si="54"/>
        <v>0</v>
      </c>
    </row>
    <row r="495" spans="1:34" x14ac:dyDescent="0.25">
      <c r="A495" s="62">
        <v>4</v>
      </c>
      <c r="B495" s="2" t="s">
        <v>3</v>
      </c>
      <c r="C495" s="23"/>
      <c r="D495" s="23">
        <v>5</v>
      </c>
      <c r="E495" s="23">
        <v>18</v>
      </c>
      <c r="F495" s="23">
        <v>12</v>
      </c>
      <c r="G495" s="23">
        <v>9</v>
      </c>
      <c r="H495" s="23">
        <v>15</v>
      </c>
      <c r="I495" s="23">
        <v>9</v>
      </c>
      <c r="J495" s="23">
        <v>4</v>
      </c>
      <c r="K495" s="23">
        <v>2</v>
      </c>
      <c r="L495" s="23">
        <f t="shared" si="54"/>
        <v>74</v>
      </c>
    </row>
    <row r="496" spans="1:34" x14ac:dyDescent="0.25">
      <c r="A496" s="62">
        <v>5</v>
      </c>
      <c r="B496" s="2" t="s">
        <v>4</v>
      </c>
      <c r="C496" s="23"/>
      <c r="D496" s="23"/>
      <c r="E496" s="23"/>
      <c r="F496" s="23">
        <v>1</v>
      </c>
      <c r="G496" s="23"/>
      <c r="H496" s="23"/>
      <c r="I496" s="23">
        <v>1</v>
      </c>
      <c r="J496" s="23"/>
      <c r="L496" s="23">
        <f t="shared" si="54"/>
        <v>2</v>
      </c>
    </row>
    <row r="497" spans="1:12" x14ac:dyDescent="0.25">
      <c r="A497" s="62"/>
      <c r="B497" s="2" t="s">
        <v>48</v>
      </c>
      <c r="C497" s="23"/>
      <c r="D497" s="23"/>
      <c r="E497" s="23"/>
      <c r="F497" s="23"/>
      <c r="G497" s="23"/>
      <c r="H497" s="23"/>
      <c r="I497" s="23"/>
      <c r="J497" s="23"/>
      <c r="K497" s="70"/>
      <c r="L497" s="23">
        <f t="shared" si="54"/>
        <v>0</v>
      </c>
    </row>
    <row r="498" spans="1:12" x14ac:dyDescent="0.25">
      <c r="A498" s="62">
        <v>6</v>
      </c>
      <c r="B498" s="2" t="s">
        <v>6</v>
      </c>
      <c r="C498" s="23"/>
      <c r="D498" s="23"/>
      <c r="E498" s="23"/>
      <c r="F498" s="23"/>
      <c r="G498" s="23"/>
      <c r="H498" s="23"/>
      <c r="I498" s="23"/>
      <c r="J498" s="23"/>
      <c r="K498" s="23">
        <v>2</v>
      </c>
      <c r="L498" s="23">
        <f t="shared" si="54"/>
        <v>2</v>
      </c>
    </row>
    <row r="499" spans="1:12" x14ac:dyDescent="0.25">
      <c r="A499" s="62">
        <v>7</v>
      </c>
      <c r="B499" s="2" t="s">
        <v>7</v>
      </c>
      <c r="C499" s="23"/>
      <c r="D499" s="23"/>
      <c r="E499" s="23"/>
      <c r="F499" s="23"/>
      <c r="G499" s="23"/>
      <c r="H499" s="23">
        <v>34</v>
      </c>
      <c r="I499" s="23">
        <v>8</v>
      </c>
      <c r="J499" s="23">
        <v>11</v>
      </c>
      <c r="K499" s="23">
        <v>15</v>
      </c>
      <c r="L499" s="23">
        <f t="shared" si="54"/>
        <v>68</v>
      </c>
    </row>
    <row r="500" spans="1:12" x14ac:dyDescent="0.25">
      <c r="A500" s="62"/>
      <c r="B500" s="83" t="s">
        <v>81</v>
      </c>
      <c r="C500" s="23"/>
      <c r="D500" s="23"/>
      <c r="E500" s="23"/>
      <c r="F500" s="23"/>
      <c r="G500" s="23"/>
      <c r="H500" s="23"/>
      <c r="I500" s="23"/>
      <c r="J500" s="23"/>
      <c r="K500" s="23"/>
      <c r="L500" s="23">
        <f t="shared" si="54"/>
        <v>0</v>
      </c>
    </row>
    <row r="501" spans="1:12" x14ac:dyDescent="0.25">
      <c r="A501" s="62"/>
      <c r="B501" s="2" t="s">
        <v>50</v>
      </c>
      <c r="C501" s="23"/>
      <c r="D501" s="23"/>
      <c r="E501" s="23"/>
      <c r="F501" s="23"/>
      <c r="G501" s="23"/>
      <c r="H501" s="23"/>
      <c r="I501" s="23"/>
      <c r="J501" s="23"/>
      <c r="K501" s="23"/>
      <c r="L501" s="23">
        <f t="shared" si="54"/>
        <v>0</v>
      </c>
    </row>
    <row r="502" spans="1:12" x14ac:dyDescent="0.25">
      <c r="A502" s="62">
        <v>8</v>
      </c>
      <c r="B502" s="2" t="s">
        <v>51</v>
      </c>
      <c r="C502" s="23"/>
      <c r="D502" s="23"/>
      <c r="E502" s="23"/>
      <c r="F502" s="23">
        <v>1</v>
      </c>
      <c r="G502" s="23"/>
      <c r="H502" s="23"/>
      <c r="I502" s="23"/>
      <c r="J502" s="23"/>
      <c r="K502" s="23"/>
      <c r="L502" s="23">
        <f t="shared" si="54"/>
        <v>1</v>
      </c>
    </row>
    <row r="503" spans="1:12" x14ac:dyDescent="0.25">
      <c r="A503" s="62"/>
      <c r="B503" s="2" t="s">
        <v>42</v>
      </c>
      <c r="C503" s="23"/>
      <c r="D503" s="23"/>
      <c r="E503" s="23"/>
      <c r="F503" s="23"/>
      <c r="G503" s="23"/>
      <c r="H503" s="23"/>
      <c r="I503" s="23"/>
      <c r="J503" s="23"/>
      <c r="K503" s="23"/>
      <c r="L503" s="23">
        <f t="shared" si="54"/>
        <v>0</v>
      </c>
    </row>
    <row r="504" spans="1:12" x14ac:dyDescent="0.25">
      <c r="A504" s="62"/>
      <c r="B504" s="2" t="s">
        <v>199</v>
      </c>
      <c r="C504" s="23"/>
      <c r="D504" s="23"/>
      <c r="E504" s="23"/>
      <c r="F504" s="23"/>
      <c r="G504" s="23"/>
      <c r="H504" s="23"/>
      <c r="I504" s="23"/>
      <c r="J504" s="23"/>
      <c r="K504" s="23"/>
      <c r="L504" s="23">
        <f t="shared" si="54"/>
        <v>0</v>
      </c>
    </row>
    <row r="505" spans="1:12" x14ac:dyDescent="0.25">
      <c r="A505" s="62"/>
      <c r="B505" s="2" t="s">
        <v>8</v>
      </c>
      <c r="C505" s="23"/>
      <c r="D505" s="23"/>
      <c r="E505" s="23"/>
      <c r="F505" s="23"/>
      <c r="G505" s="23"/>
      <c r="H505" s="23"/>
      <c r="I505" s="23"/>
      <c r="J505" s="23"/>
      <c r="K505" s="23"/>
      <c r="L505" s="23">
        <f t="shared" si="54"/>
        <v>0</v>
      </c>
    </row>
    <row r="506" spans="1:12" x14ac:dyDescent="0.25">
      <c r="A506" s="62"/>
      <c r="B506" s="2" t="s">
        <v>9</v>
      </c>
      <c r="C506" s="23"/>
      <c r="D506" s="23"/>
      <c r="E506" s="23"/>
      <c r="F506" s="23"/>
      <c r="G506" s="23"/>
      <c r="H506" s="23"/>
      <c r="I506" s="23"/>
      <c r="J506" s="23"/>
      <c r="K506" s="23"/>
      <c r="L506" s="23">
        <f t="shared" si="54"/>
        <v>0</v>
      </c>
    </row>
    <row r="507" spans="1:12" x14ac:dyDescent="0.25">
      <c r="A507" s="62"/>
      <c r="B507" s="2" t="s">
        <v>44</v>
      </c>
      <c r="C507" s="23"/>
      <c r="D507" s="23"/>
      <c r="E507" s="23"/>
      <c r="F507" s="23"/>
      <c r="G507" s="23"/>
      <c r="H507" s="23"/>
      <c r="I507" s="23"/>
      <c r="J507" s="23"/>
      <c r="K507" s="23"/>
      <c r="L507" s="23">
        <f t="shared" si="54"/>
        <v>0</v>
      </c>
    </row>
    <row r="508" spans="1:12" x14ac:dyDescent="0.25">
      <c r="A508" s="62">
        <v>9</v>
      </c>
      <c r="B508" s="2" t="s">
        <v>10</v>
      </c>
      <c r="C508" s="23"/>
      <c r="D508" s="23"/>
      <c r="E508" s="23"/>
      <c r="F508" s="23"/>
      <c r="G508" s="23"/>
      <c r="H508" s="23"/>
      <c r="I508" s="23">
        <v>1</v>
      </c>
      <c r="J508" s="23"/>
      <c r="K508" s="23"/>
      <c r="L508" s="23">
        <f t="shared" si="54"/>
        <v>1</v>
      </c>
    </row>
    <row r="509" spans="1:12" x14ac:dyDescent="0.25">
      <c r="A509" s="62">
        <v>10</v>
      </c>
      <c r="B509" s="2" t="s">
        <v>11</v>
      </c>
      <c r="C509" s="23"/>
      <c r="D509" s="23"/>
      <c r="E509" s="23"/>
      <c r="F509" s="23"/>
      <c r="G509" s="23">
        <v>30</v>
      </c>
      <c r="H509" s="23">
        <v>57</v>
      </c>
      <c r="I509" s="23">
        <v>410</v>
      </c>
      <c r="J509" s="23">
        <v>10</v>
      </c>
      <c r="K509" s="23">
        <v>79</v>
      </c>
      <c r="L509" s="23">
        <f t="shared" si="54"/>
        <v>586</v>
      </c>
    </row>
    <row r="510" spans="1:12" x14ac:dyDescent="0.25">
      <c r="A510" s="62">
        <v>11</v>
      </c>
      <c r="B510" s="2" t="s">
        <v>12</v>
      </c>
      <c r="C510" s="23"/>
      <c r="D510" s="23"/>
      <c r="E510" s="23"/>
      <c r="F510" s="23"/>
      <c r="G510" s="23">
        <v>12</v>
      </c>
      <c r="H510" s="23"/>
      <c r="I510" s="23">
        <v>1</v>
      </c>
      <c r="J510" s="23"/>
      <c r="K510" s="23">
        <v>5</v>
      </c>
      <c r="L510" s="23">
        <f t="shared" si="54"/>
        <v>18</v>
      </c>
    </row>
    <row r="511" spans="1:12" x14ac:dyDescent="0.25">
      <c r="A511" s="62">
        <v>12</v>
      </c>
      <c r="B511" s="2" t="s">
        <v>32</v>
      </c>
      <c r="C511" s="23"/>
      <c r="D511" s="23"/>
      <c r="E511" s="23"/>
      <c r="F511" s="23"/>
      <c r="G511" s="23"/>
      <c r="H511" s="23"/>
      <c r="I511" s="23"/>
      <c r="J511" s="23"/>
      <c r="K511" s="23">
        <v>2</v>
      </c>
      <c r="L511" s="23">
        <f t="shared" si="54"/>
        <v>2</v>
      </c>
    </row>
    <row r="512" spans="1:12" x14ac:dyDescent="0.25">
      <c r="A512" s="62"/>
      <c r="B512" s="2" t="s">
        <v>212</v>
      </c>
      <c r="C512" s="23"/>
      <c r="D512" s="23"/>
      <c r="E512" s="23"/>
      <c r="F512" s="23"/>
      <c r="G512" s="23">
        <v>210</v>
      </c>
      <c r="H512" s="23">
        <v>17</v>
      </c>
      <c r="I512" s="23">
        <v>100</v>
      </c>
      <c r="J512" s="23"/>
      <c r="K512" s="23"/>
      <c r="L512" s="23">
        <f t="shared" si="54"/>
        <v>327</v>
      </c>
    </row>
    <row r="513" spans="1:13" x14ac:dyDescent="0.25">
      <c r="A513" s="62"/>
      <c r="B513" s="2" t="s">
        <v>46</v>
      </c>
      <c r="C513" s="23"/>
      <c r="D513" s="23"/>
      <c r="E513" s="23"/>
      <c r="F513" s="23"/>
      <c r="G513" s="23"/>
      <c r="H513" s="23"/>
      <c r="I513" s="23"/>
      <c r="J513" s="23"/>
      <c r="K513" s="23"/>
      <c r="L513" s="23">
        <f t="shared" si="54"/>
        <v>0</v>
      </c>
    </row>
    <row r="514" spans="1:13" x14ac:dyDescent="0.25">
      <c r="A514" s="62">
        <v>13</v>
      </c>
      <c r="B514" s="2" t="s">
        <v>13</v>
      </c>
      <c r="C514" s="23"/>
      <c r="D514" s="23"/>
      <c r="E514" s="23"/>
      <c r="F514" s="23"/>
      <c r="G514" s="23"/>
      <c r="H514" s="23">
        <v>2</v>
      </c>
      <c r="I514" s="23">
        <v>2</v>
      </c>
      <c r="J514" s="23">
        <v>2</v>
      </c>
      <c r="K514" s="23">
        <v>4</v>
      </c>
      <c r="L514" s="23">
        <f t="shared" si="54"/>
        <v>10</v>
      </c>
    </row>
    <row r="515" spans="1:13" x14ac:dyDescent="0.25">
      <c r="A515" s="62">
        <v>14</v>
      </c>
      <c r="B515" s="2" t="s">
        <v>14</v>
      </c>
      <c r="C515" s="23"/>
      <c r="D515" s="23"/>
      <c r="E515" s="23">
        <v>1</v>
      </c>
      <c r="F515" s="23">
        <v>12</v>
      </c>
      <c r="G515" s="23">
        <v>47</v>
      </c>
      <c r="H515" s="23">
        <v>42</v>
      </c>
      <c r="I515" s="23">
        <v>50</v>
      </c>
      <c r="J515" s="23"/>
      <c r="K515" s="23">
        <v>14</v>
      </c>
      <c r="L515" s="23">
        <f t="shared" si="54"/>
        <v>166</v>
      </c>
    </row>
    <row r="516" spans="1:13" x14ac:dyDescent="0.25">
      <c r="A516" s="62"/>
      <c r="B516" s="2" t="s">
        <v>40</v>
      </c>
      <c r="C516" s="23"/>
      <c r="D516" s="23"/>
      <c r="E516" s="23"/>
      <c r="F516" s="23"/>
      <c r="G516" s="23"/>
      <c r="H516" s="23"/>
      <c r="I516" s="23"/>
      <c r="J516" s="23"/>
      <c r="K516" s="23"/>
      <c r="L516" s="23">
        <f t="shared" si="54"/>
        <v>0</v>
      </c>
    </row>
    <row r="517" spans="1:13" x14ac:dyDescent="0.25">
      <c r="A517" s="62"/>
      <c r="B517" s="2" t="s">
        <v>52</v>
      </c>
      <c r="C517" s="23"/>
      <c r="D517" s="23"/>
      <c r="E517" s="23"/>
      <c r="F517" s="23"/>
      <c r="G517" s="23"/>
      <c r="H517" s="23"/>
      <c r="I517" s="23"/>
      <c r="J517" s="23"/>
      <c r="K517" s="23"/>
      <c r="L517" s="23">
        <f t="shared" si="54"/>
        <v>0</v>
      </c>
    </row>
    <row r="518" spans="1:13" x14ac:dyDescent="0.25">
      <c r="A518" s="62"/>
      <c r="B518" s="2" t="s">
        <v>53</v>
      </c>
      <c r="C518" s="23"/>
      <c r="D518" s="23"/>
      <c r="E518" s="23"/>
      <c r="F518" s="23"/>
      <c r="G518" s="23"/>
      <c r="H518" s="23"/>
      <c r="I518" s="23"/>
      <c r="J518" s="23"/>
      <c r="K518" s="23"/>
      <c r="L518" s="23">
        <f t="shared" si="54"/>
        <v>0</v>
      </c>
    </row>
    <row r="519" spans="1:13" x14ac:dyDescent="0.25">
      <c r="A519" s="62">
        <v>15</v>
      </c>
      <c r="B519" s="2" t="s">
        <v>15</v>
      </c>
      <c r="C519" s="23"/>
      <c r="D519" s="23"/>
      <c r="E519" s="23"/>
      <c r="F519" s="23">
        <v>1</v>
      </c>
      <c r="G519" s="23"/>
      <c r="H519" s="23"/>
      <c r="I519" s="23">
        <v>3</v>
      </c>
      <c r="J519" s="23"/>
      <c r="K519" s="23"/>
      <c r="L519" s="23">
        <f t="shared" si="54"/>
        <v>4</v>
      </c>
    </row>
    <row r="520" spans="1:13" x14ac:dyDescent="0.25">
      <c r="A520" s="62">
        <v>16</v>
      </c>
      <c r="B520" s="2" t="s">
        <v>54</v>
      </c>
      <c r="C520" s="23"/>
      <c r="D520" s="23"/>
      <c r="E520" s="23"/>
      <c r="F520" s="23"/>
      <c r="G520" s="23"/>
      <c r="H520" s="23">
        <v>14</v>
      </c>
      <c r="I520" s="23"/>
      <c r="J520" s="23"/>
      <c r="K520" s="23">
        <v>2</v>
      </c>
      <c r="L520" s="23">
        <f t="shared" si="54"/>
        <v>16</v>
      </c>
    </row>
    <row r="521" spans="1:13" x14ac:dyDescent="0.25">
      <c r="A521" s="62"/>
      <c r="B521" s="2" t="s">
        <v>47</v>
      </c>
      <c r="C521" s="23"/>
      <c r="D521" s="23"/>
      <c r="E521" s="23"/>
      <c r="F521" s="23"/>
      <c r="G521" s="23">
        <v>1</v>
      </c>
      <c r="H521" s="23"/>
      <c r="I521" s="23"/>
      <c r="J521" s="23"/>
      <c r="K521" s="23"/>
      <c r="L521" s="23">
        <f t="shared" si="54"/>
        <v>1</v>
      </c>
    </row>
    <row r="522" spans="1:13" x14ac:dyDescent="0.25">
      <c r="A522" s="62"/>
      <c r="B522" s="2" t="s">
        <v>16</v>
      </c>
      <c r="C522" s="23"/>
      <c r="D522" s="23"/>
      <c r="E522" s="23"/>
      <c r="F522" s="23"/>
      <c r="G522" s="23"/>
      <c r="H522" s="23"/>
      <c r="I522" s="23"/>
      <c r="J522" s="23"/>
      <c r="K522" s="23"/>
      <c r="L522" s="23">
        <f t="shared" si="54"/>
        <v>0</v>
      </c>
    </row>
    <row r="523" spans="1:13" x14ac:dyDescent="0.25">
      <c r="B523" s="2" t="s">
        <v>55</v>
      </c>
      <c r="C523" s="23"/>
      <c r="D523" s="23"/>
      <c r="E523" s="23"/>
      <c r="F523" s="23"/>
      <c r="G523" s="23"/>
      <c r="H523" s="23"/>
      <c r="I523" s="23"/>
      <c r="J523" s="23"/>
      <c r="K523" s="23"/>
      <c r="L523" s="23">
        <f t="shared" si="54"/>
        <v>0</v>
      </c>
    </row>
    <row r="524" spans="1:13" x14ac:dyDescent="0.25">
      <c r="B524" s="65" t="s">
        <v>17</v>
      </c>
      <c r="C524" s="23"/>
      <c r="D524" s="23"/>
      <c r="E524" s="23"/>
      <c r="F524" s="23"/>
      <c r="G524" s="23"/>
      <c r="H524" s="23"/>
      <c r="I524" s="23"/>
      <c r="J524" s="23"/>
      <c r="K524" s="23"/>
      <c r="L524" s="23">
        <f t="shared" si="54"/>
        <v>0</v>
      </c>
    </row>
    <row r="525" spans="1:13" x14ac:dyDescent="0.25">
      <c r="B525" s="8" t="s">
        <v>24</v>
      </c>
      <c r="C525" s="124">
        <f>SUM(C489:C524)</f>
        <v>0</v>
      </c>
      <c r="D525" s="122">
        <f t="shared" ref="D525:L525" si="55">SUM(D489:D524)</f>
        <v>5</v>
      </c>
      <c r="E525" s="122">
        <f t="shared" si="55"/>
        <v>19</v>
      </c>
      <c r="F525" s="122">
        <f t="shared" si="55"/>
        <v>34</v>
      </c>
      <c r="G525" s="122">
        <f t="shared" si="55"/>
        <v>327</v>
      </c>
      <c r="H525" s="122">
        <f t="shared" si="55"/>
        <v>198</v>
      </c>
      <c r="I525" s="122">
        <f t="shared" si="55"/>
        <v>594</v>
      </c>
      <c r="J525" s="122">
        <f t="shared" si="55"/>
        <v>28</v>
      </c>
      <c r="K525" s="122">
        <f t="shared" si="55"/>
        <v>135</v>
      </c>
      <c r="L525" s="122">
        <f t="shared" si="55"/>
        <v>1340</v>
      </c>
      <c r="M525" s="11">
        <f>SUM(C525:K525)</f>
        <v>1340</v>
      </c>
    </row>
    <row r="526" spans="1:13" x14ac:dyDescent="0.25">
      <c r="A526" s="62"/>
    </row>
    <row r="527" spans="1:13" x14ac:dyDescent="0.25">
      <c r="A527" s="62"/>
    </row>
    <row r="528" spans="1:13" x14ac:dyDescent="0.25">
      <c r="A528" s="62"/>
      <c r="B528" s="1" t="s">
        <v>266</v>
      </c>
    </row>
    <row r="529" spans="1:12" x14ac:dyDescent="0.25">
      <c r="A529" s="62"/>
      <c r="B529" s="1" t="s">
        <v>132</v>
      </c>
    </row>
    <row r="530" spans="1:12" x14ac:dyDescent="0.25">
      <c r="A530" s="62"/>
    </row>
    <row r="531" spans="1:12" x14ac:dyDescent="0.25">
      <c r="A531" s="62"/>
      <c r="C531" s="1" t="s">
        <v>20</v>
      </c>
      <c r="G531" s="1" t="s">
        <v>21</v>
      </c>
    </row>
    <row r="532" spans="1:12" x14ac:dyDescent="0.25">
      <c r="A532" s="177" t="s">
        <v>238</v>
      </c>
      <c r="B532" s="204" t="s">
        <v>19</v>
      </c>
      <c r="C532" s="162">
        <v>12</v>
      </c>
      <c r="D532" s="162">
        <v>17</v>
      </c>
      <c r="E532" s="162">
        <v>22</v>
      </c>
      <c r="F532" s="162">
        <v>27</v>
      </c>
      <c r="G532" s="162">
        <v>2</v>
      </c>
      <c r="H532" s="162">
        <v>7</v>
      </c>
      <c r="I532" s="162">
        <v>12</v>
      </c>
      <c r="J532" s="162">
        <v>17</v>
      </c>
      <c r="K532" s="162">
        <v>22</v>
      </c>
      <c r="L532" s="7" t="s">
        <v>24</v>
      </c>
    </row>
    <row r="533" spans="1:12" x14ac:dyDescent="0.25">
      <c r="A533" s="62">
        <v>1</v>
      </c>
      <c r="B533" s="74" t="s">
        <v>1</v>
      </c>
      <c r="C533" s="70"/>
      <c r="D533" s="70"/>
      <c r="E533" s="70"/>
      <c r="F533" s="70"/>
      <c r="G533" s="70"/>
      <c r="H533" s="70"/>
      <c r="I533" s="70">
        <v>10</v>
      </c>
      <c r="J533" s="70">
        <v>5</v>
      </c>
      <c r="K533" s="70"/>
      <c r="L533" s="70">
        <v>15</v>
      </c>
    </row>
    <row r="534" spans="1:12" x14ac:dyDescent="0.25">
      <c r="A534" s="62"/>
      <c r="B534" s="74" t="s">
        <v>49</v>
      </c>
      <c r="C534" s="70"/>
      <c r="D534" s="70"/>
      <c r="E534" s="70"/>
      <c r="F534" s="70"/>
      <c r="G534" s="70"/>
      <c r="H534" s="70"/>
      <c r="I534" s="70"/>
      <c r="J534" s="70"/>
      <c r="K534" s="70"/>
      <c r="L534" s="70">
        <v>0</v>
      </c>
    </row>
    <row r="535" spans="1:12" x14ac:dyDescent="0.25">
      <c r="A535" s="62"/>
      <c r="B535" s="74" t="s">
        <v>45</v>
      </c>
      <c r="C535" s="70"/>
      <c r="D535" s="70"/>
      <c r="E535" s="70"/>
      <c r="F535" s="70"/>
      <c r="G535" s="70"/>
      <c r="H535" s="70"/>
      <c r="I535" s="70"/>
      <c r="J535" s="70"/>
      <c r="K535" s="70"/>
      <c r="L535" s="70">
        <v>0</v>
      </c>
    </row>
    <row r="536" spans="1:12" x14ac:dyDescent="0.25">
      <c r="A536" s="62">
        <v>2</v>
      </c>
      <c r="B536" s="74" t="s">
        <v>41</v>
      </c>
      <c r="C536" s="70"/>
      <c r="D536" s="70"/>
      <c r="E536" s="70"/>
      <c r="F536" s="70"/>
      <c r="G536" s="70">
        <v>3</v>
      </c>
      <c r="H536" s="70"/>
      <c r="I536" s="70">
        <v>2</v>
      </c>
      <c r="J536" s="70"/>
      <c r="K536" s="70"/>
      <c r="L536" s="70">
        <v>5</v>
      </c>
    </row>
    <row r="537" spans="1:12" x14ac:dyDescent="0.25">
      <c r="A537" s="62">
        <v>3</v>
      </c>
      <c r="B537" s="74" t="s">
        <v>2</v>
      </c>
      <c r="C537" s="70"/>
      <c r="D537" s="70"/>
      <c r="E537" s="70"/>
      <c r="F537" s="70">
        <v>1</v>
      </c>
      <c r="G537" s="70">
        <v>7</v>
      </c>
      <c r="H537" s="70">
        <v>7</v>
      </c>
      <c r="I537" s="70">
        <v>7</v>
      </c>
      <c r="J537" s="70"/>
      <c r="K537" s="70"/>
      <c r="L537" s="70">
        <v>22</v>
      </c>
    </row>
    <row r="538" spans="1:12" x14ac:dyDescent="0.25">
      <c r="A538" s="62"/>
      <c r="B538" s="74" t="s">
        <v>43</v>
      </c>
      <c r="C538" s="70"/>
      <c r="D538" s="70"/>
      <c r="E538" s="70"/>
      <c r="F538" s="70"/>
      <c r="G538" s="70"/>
      <c r="H538" s="70"/>
      <c r="I538" s="70"/>
      <c r="J538" s="70"/>
      <c r="K538" s="70"/>
      <c r="L538" s="70">
        <v>0</v>
      </c>
    </row>
    <row r="539" spans="1:12" x14ac:dyDescent="0.25">
      <c r="A539" s="62">
        <v>4</v>
      </c>
      <c r="B539" s="74" t="s">
        <v>3</v>
      </c>
      <c r="C539" s="70"/>
      <c r="D539" s="70">
        <v>1</v>
      </c>
      <c r="E539" s="70">
        <v>2</v>
      </c>
      <c r="F539" s="70">
        <v>17</v>
      </c>
      <c r="G539" s="70">
        <v>18</v>
      </c>
      <c r="H539" s="70">
        <v>10</v>
      </c>
      <c r="I539" s="70">
        <v>4</v>
      </c>
      <c r="J539" s="70">
        <v>10</v>
      </c>
      <c r="K539" s="70">
        <v>6</v>
      </c>
      <c r="L539" s="70">
        <v>68</v>
      </c>
    </row>
    <row r="540" spans="1:12" x14ac:dyDescent="0.25">
      <c r="A540" s="62">
        <v>5</v>
      </c>
      <c r="B540" s="74" t="s">
        <v>4</v>
      </c>
      <c r="C540" s="70"/>
      <c r="D540" s="70"/>
      <c r="E540" s="70"/>
      <c r="F540" s="70"/>
      <c r="G540" s="70"/>
      <c r="H540" s="70"/>
      <c r="I540" s="70">
        <v>1</v>
      </c>
      <c r="J540" s="70"/>
      <c r="K540" s="70"/>
      <c r="L540" s="70">
        <v>1</v>
      </c>
    </row>
    <row r="541" spans="1:12" x14ac:dyDescent="0.25">
      <c r="A541" s="62"/>
      <c r="B541" s="74" t="s">
        <v>48</v>
      </c>
      <c r="C541" s="70"/>
      <c r="D541" s="70"/>
      <c r="E541" s="70"/>
      <c r="F541" s="70"/>
      <c r="G541" s="70"/>
      <c r="H541" s="70"/>
      <c r="I541" s="70"/>
      <c r="J541" s="70"/>
      <c r="K541" s="70"/>
      <c r="L541" s="70">
        <v>0</v>
      </c>
    </row>
    <row r="542" spans="1:12" x14ac:dyDescent="0.25">
      <c r="A542" s="62"/>
      <c r="B542" s="74" t="s">
        <v>6</v>
      </c>
      <c r="C542" s="70"/>
      <c r="D542" s="70"/>
      <c r="E542" s="70"/>
      <c r="F542" s="70"/>
      <c r="G542" s="70"/>
      <c r="H542" s="70"/>
      <c r="I542" s="70"/>
      <c r="J542" s="70"/>
      <c r="K542" s="70"/>
      <c r="L542" s="70">
        <v>0</v>
      </c>
    </row>
    <row r="543" spans="1:12" x14ac:dyDescent="0.25">
      <c r="A543" s="62">
        <v>6</v>
      </c>
      <c r="B543" s="74" t="s">
        <v>7</v>
      </c>
      <c r="C543" s="70"/>
      <c r="D543" s="70"/>
      <c r="E543" s="70">
        <v>1</v>
      </c>
      <c r="F543" s="70">
        <v>2</v>
      </c>
      <c r="G543" s="70">
        <v>7</v>
      </c>
      <c r="H543" s="70">
        <v>2</v>
      </c>
      <c r="I543" s="70">
        <v>15</v>
      </c>
      <c r="J543" s="70">
        <v>5</v>
      </c>
      <c r="K543" s="70">
        <v>2</v>
      </c>
      <c r="L543" s="70">
        <v>34</v>
      </c>
    </row>
    <row r="544" spans="1:12" x14ac:dyDescent="0.25">
      <c r="A544" s="62"/>
      <c r="B544" s="74" t="s">
        <v>81</v>
      </c>
      <c r="C544" s="70"/>
      <c r="D544" s="70"/>
      <c r="E544" s="70"/>
      <c r="F544" s="70"/>
      <c r="G544" s="70"/>
      <c r="H544" s="70"/>
      <c r="I544" s="70"/>
      <c r="J544" s="70"/>
      <c r="K544" s="70"/>
      <c r="L544" s="70">
        <v>0</v>
      </c>
    </row>
    <row r="545" spans="1:12" x14ac:dyDescent="0.25">
      <c r="A545" s="62"/>
      <c r="B545" s="74" t="s">
        <v>50</v>
      </c>
      <c r="C545" s="70"/>
      <c r="D545" s="70"/>
      <c r="E545" s="70"/>
      <c r="F545" s="70"/>
      <c r="G545" s="70"/>
      <c r="H545" s="70"/>
      <c r="I545" s="70"/>
      <c r="J545" s="70"/>
      <c r="K545" s="70"/>
      <c r="L545" s="70">
        <v>0</v>
      </c>
    </row>
    <row r="546" spans="1:12" x14ac:dyDescent="0.25">
      <c r="A546" s="62">
        <v>7</v>
      </c>
      <c r="B546" s="74" t="s">
        <v>51</v>
      </c>
      <c r="C546" s="70"/>
      <c r="D546" s="70"/>
      <c r="E546" s="70"/>
      <c r="F546" s="70"/>
      <c r="G546" s="70"/>
      <c r="H546" s="70">
        <v>7</v>
      </c>
      <c r="I546" s="70">
        <v>1</v>
      </c>
      <c r="J546" s="70">
        <v>1</v>
      </c>
      <c r="K546" s="70">
        <v>1</v>
      </c>
      <c r="L546" s="70">
        <v>10</v>
      </c>
    </row>
    <row r="547" spans="1:12" x14ac:dyDescent="0.25">
      <c r="A547" s="62">
        <v>8</v>
      </c>
      <c r="B547" s="74" t="s">
        <v>42</v>
      </c>
      <c r="C547" s="70"/>
      <c r="D547" s="70"/>
      <c r="E547" s="70"/>
      <c r="F547" s="70"/>
      <c r="G547" s="70"/>
      <c r="H547" s="70"/>
      <c r="I547" s="70">
        <v>2</v>
      </c>
      <c r="J547" s="70"/>
      <c r="K547" s="70"/>
      <c r="L547" s="70">
        <v>2</v>
      </c>
    </row>
    <row r="548" spans="1:12" x14ac:dyDescent="0.25">
      <c r="A548" s="62"/>
      <c r="B548" s="74" t="s">
        <v>199</v>
      </c>
      <c r="C548" s="70"/>
      <c r="D548" s="70"/>
      <c r="E548" s="70"/>
      <c r="F548" s="70"/>
      <c r="G548" s="70"/>
      <c r="H548" s="70"/>
      <c r="I548" s="70"/>
      <c r="J548" s="70"/>
      <c r="K548" s="70"/>
      <c r="L548" s="70">
        <v>0</v>
      </c>
    </row>
    <row r="549" spans="1:12" x14ac:dyDescent="0.25">
      <c r="A549" s="62">
        <v>9</v>
      </c>
      <c r="B549" s="74" t="s">
        <v>8</v>
      </c>
      <c r="C549" s="70"/>
      <c r="D549" s="70"/>
      <c r="E549" s="70"/>
      <c r="F549" s="70"/>
      <c r="G549" s="70"/>
      <c r="H549" s="70"/>
      <c r="I549" s="70">
        <v>1</v>
      </c>
      <c r="J549" s="70"/>
      <c r="K549" s="70"/>
      <c r="L549" s="70">
        <v>1</v>
      </c>
    </row>
    <row r="550" spans="1:12" x14ac:dyDescent="0.25">
      <c r="A550" s="62"/>
      <c r="B550" s="74" t="s">
        <v>9</v>
      </c>
      <c r="C550" s="70"/>
      <c r="D550" s="70"/>
      <c r="E550" s="70"/>
      <c r="F550" s="70"/>
      <c r="G550" s="70"/>
      <c r="H550" s="70"/>
      <c r="I550" s="70"/>
      <c r="J550" s="70"/>
      <c r="K550" s="70"/>
      <c r="L550" s="70">
        <v>0</v>
      </c>
    </row>
    <row r="551" spans="1:12" x14ac:dyDescent="0.25">
      <c r="A551" s="62"/>
      <c r="B551" s="74" t="s">
        <v>44</v>
      </c>
      <c r="C551" s="70"/>
      <c r="D551" s="70"/>
      <c r="E551" s="70"/>
      <c r="F551" s="70"/>
      <c r="G551" s="70"/>
      <c r="H551" s="70"/>
      <c r="I551" s="70"/>
      <c r="J551" s="70"/>
      <c r="K551" s="70"/>
      <c r="L551" s="70">
        <v>0</v>
      </c>
    </row>
    <row r="552" spans="1:12" x14ac:dyDescent="0.25">
      <c r="A552" s="62">
        <v>10</v>
      </c>
      <c r="B552" s="74" t="s">
        <v>10</v>
      </c>
      <c r="C552" s="70"/>
      <c r="D552" s="70"/>
      <c r="E552" s="70"/>
      <c r="F552" s="70"/>
      <c r="G552" s="70"/>
      <c r="H552" s="70">
        <v>1</v>
      </c>
      <c r="I552" s="70"/>
      <c r="J552" s="70"/>
      <c r="K552" s="70">
        <v>1</v>
      </c>
      <c r="L552" s="70">
        <v>2</v>
      </c>
    </row>
    <row r="553" spans="1:12" x14ac:dyDescent="0.25">
      <c r="A553" s="62">
        <v>11</v>
      </c>
      <c r="B553" s="74" t="s">
        <v>11</v>
      </c>
      <c r="C553" s="70"/>
      <c r="D553" s="70"/>
      <c r="E553" s="70"/>
      <c r="F553" s="70"/>
      <c r="G553" s="70">
        <v>6</v>
      </c>
      <c r="H553" s="70">
        <v>41</v>
      </c>
      <c r="I553" s="70">
        <v>50</v>
      </c>
      <c r="J553" s="70">
        <v>40</v>
      </c>
      <c r="K553" s="70">
        <v>24</v>
      </c>
      <c r="L553" s="70">
        <v>161</v>
      </c>
    </row>
    <row r="554" spans="1:12" x14ac:dyDescent="0.25">
      <c r="A554" s="62">
        <v>12</v>
      </c>
      <c r="B554" s="74" t="s">
        <v>12</v>
      </c>
      <c r="C554" s="70"/>
      <c r="D554" s="70"/>
      <c r="E554" s="70"/>
      <c r="F554" s="70"/>
      <c r="G554" s="70"/>
      <c r="H554" s="70">
        <v>8</v>
      </c>
      <c r="I554" s="70">
        <v>2</v>
      </c>
      <c r="J554" s="70">
        <v>10</v>
      </c>
      <c r="K554" s="70">
        <v>1</v>
      </c>
      <c r="L554" s="70">
        <v>21</v>
      </c>
    </row>
    <row r="555" spans="1:12" x14ac:dyDescent="0.25">
      <c r="A555" s="62">
        <v>13</v>
      </c>
      <c r="B555" s="74" t="s">
        <v>32</v>
      </c>
      <c r="C555" s="70"/>
      <c r="D555" s="70"/>
      <c r="E555" s="70"/>
      <c r="F555" s="70"/>
      <c r="G555" s="70"/>
      <c r="H555" s="70"/>
      <c r="I555" s="70">
        <v>30</v>
      </c>
      <c r="J555" s="70">
        <v>1</v>
      </c>
      <c r="K555" s="70"/>
      <c r="L555" s="70">
        <v>31</v>
      </c>
    </row>
    <row r="556" spans="1:12" x14ac:dyDescent="0.25">
      <c r="A556" s="62"/>
      <c r="B556" s="74" t="s">
        <v>212</v>
      </c>
      <c r="C556" s="70"/>
      <c r="D556" s="70"/>
      <c r="E556" s="70"/>
      <c r="F556" s="70"/>
      <c r="G556" s="70">
        <v>26</v>
      </c>
      <c r="H556" s="70"/>
      <c r="I556" s="70"/>
      <c r="J556" s="70">
        <v>89</v>
      </c>
      <c r="K556" s="70">
        <v>20</v>
      </c>
      <c r="L556" s="70">
        <v>135</v>
      </c>
    </row>
    <row r="557" spans="1:12" x14ac:dyDescent="0.25">
      <c r="A557" s="62"/>
      <c r="B557" s="74" t="s">
        <v>46</v>
      </c>
      <c r="C557" s="70"/>
      <c r="D557" s="70"/>
      <c r="E557" s="70"/>
      <c r="F557" s="70"/>
      <c r="G557" s="70"/>
      <c r="H557" s="70"/>
      <c r="I557" s="70"/>
      <c r="J557" s="70"/>
      <c r="K557" s="70"/>
      <c r="L557" s="70">
        <v>0</v>
      </c>
    </row>
    <row r="558" spans="1:12" x14ac:dyDescent="0.25">
      <c r="A558" s="62">
        <v>14</v>
      </c>
      <c r="B558" s="74" t="s">
        <v>13</v>
      </c>
      <c r="C558" s="70"/>
      <c r="D558" s="70"/>
      <c r="E558" s="70"/>
      <c r="F558" s="70"/>
      <c r="G558" s="70"/>
      <c r="H558" s="70"/>
      <c r="I558" s="70"/>
      <c r="J558" s="70">
        <v>4</v>
      </c>
      <c r="K558" s="70">
        <v>3</v>
      </c>
      <c r="L558" s="70">
        <v>7</v>
      </c>
    </row>
    <row r="559" spans="1:12" x14ac:dyDescent="0.25">
      <c r="A559" s="62">
        <v>15</v>
      </c>
      <c r="B559" s="74" t="s">
        <v>14</v>
      </c>
      <c r="C559" s="70"/>
      <c r="D559" s="70"/>
      <c r="E559" s="70"/>
      <c r="F559" s="70">
        <v>8</v>
      </c>
      <c r="G559" s="70">
        <v>6</v>
      </c>
      <c r="H559" s="70">
        <v>167</v>
      </c>
      <c r="I559" s="70">
        <v>5</v>
      </c>
      <c r="J559" s="70">
        <v>6</v>
      </c>
      <c r="K559" s="70">
        <v>9</v>
      </c>
      <c r="L559" s="70">
        <v>201</v>
      </c>
    </row>
    <row r="560" spans="1:12" x14ac:dyDescent="0.25">
      <c r="A560" s="62"/>
      <c r="B560" s="74" t="s">
        <v>40</v>
      </c>
      <c r="C560" s="70"/>
      <c r="D560" s="70"/>
      <c r="E560" s="70"/>
      <c r="F560" s="70"/>
      <c r="G560" s="70"/>
      <c r="H560" s="70"/>
      <c r="I560" s="70"/>
      <c r="J560" s="70"/>
      <c r="K560" s="70"/>
      <c r="L560" s="70">
        <v>0</v>
      </c>
    </row>
    <row r="561" spans="1:13" x14ac:dyDescent="0.25">
      <c r="A561" s="62"/>
      <c r="B561" s="74" t="s">
        <v>52</v>
      </c>
      <c r="C561" s="70"/>
      <c r="D561" s="70"/>
      <c r="E561" s="70"/>
      <c r="F561" s="70"/>
      <c r="G561" s="70"/>
      <c r="H561" s="70"/>
      <c r="I561" s="70"/>
      <c r="J561" s="70"/>
      <c r="K561" s="70"/>
      <c r="L561" s="70">
        <v>0</v>
      </c>
    </row>
    <row r="562" spans="1:13" x14ac:dyDescent="0.25">
      <c r="A562" s="62">
        <v>16</v>
      </c>
      <c r="B562" s="74" t="s">
        <v>53</v>
      </c>
      <c r="C562" s="70"/>
      <c r="D562" s="70"/>
      <c r="E562" s="70"/>
      <c r="F562" s="70"/>
      <c r="G562" s="70"/>
      <c r="H562" s="70"/>
      <c r="I562" s="70">
        <v>1</v>
      </c>
      <c r="J562" s="70"/>
      <c r="K562" s="70"/>
      <c r="L562" s="70">
        <v>1</v>
      </c>
    </row>
    <row r="563" spans="1:13" x14ac:dyDescent="0.25">
      <c r="A563" s="62">
        <v>17</v>
      </c>
      <c r="B563" s="74" t="s">
        <v>15</v>
      </c>
      <c r="C563" s="70"/>
      <c r="D563" s="70"/>
      <c r="E563" s="70"/>
      <c r="F563" s="70"/>
      <c r="G563" s="70"/>
      <c r="H563" s="70">
        <v>9</v>
      </c>
      <c r="I563" s="70">
        <v>14</v>
      </c>
      <c r="J563" s="70">
        <v>24</v>
      </c>
      <c r="K563" s="70">
        <v>2</v>
      </c>
      <c r="L563" s="70">
        <v>49</v>
      </c>
    </row>
    <row r="564" spans="1:13" x14ac:dyDescent="0.25">
      <c r="A564" s="62"/>
      <c r="B564" s="74" t="s">
        <v>54</v>
      </c>
      <c r="C564" s="70"/>
      <c r="D564" s="70"/>
      <c r="E564" s="70"/>
      <c r="F564" s="70"/>
      <c r="G564" s="70"/>
      <c r="H564" s="70"/>
      <c r="I564" s="70"/>
      <c r="J564" s="70"/>
      <c r="K564" s="70"/>
      <c r="L564" s="70">
        <v>0</v>
      </c>
    </row>
    <row r="565" spans="1:13" x14ac:dyDescent="0.25">
      <c r="A565" s="62"/>
      <c r="B565" s="74" t="s">
        <v>47</v>
      </c>
      <c r="C565" s="70"/>
      <c r="D565" s="70"/>
      <c r="E565" s="70"/>
      <c r="F565" s="70"/>
      <c r="G565" s="70"/>
      <c r="H565" s="70"/>
      <c r="I565" s="70"/>
      <c r="J565" s="70"/>
      <c r="K565" s="70"/>
      <c r="L565" s="70">
        <v>0</v>
      </c>
    </row>
    <row r="566" spans="1:13" x14ac:dyDescent="0.25">
      <c r="A566" s="62"/>
      <c r="B566" s="74" t="s">
        <v>16</v>
      </c>
      <c r="C566" s="70"/>
      <c r="D566" s="70"/>
      <c r="E566" s="70"/>
      <c r="F566" s="70"/>
      <c r="G566" s="70"/>
      <c r="H566" s="70"/>
      <c r="I566" s="70"/>
      <c r="J566" s="70"/>
      <c r="K566" s="70"/>
      <c r="L566" s="70">
        <v>0</v>
      </c>
    </row>
    <row r="567" spans="1:13" x14ac:dyDescent="0.25">
      <c r="A567" s="62"/>
      <c r="B567" s="74" t="s">
        <v>55</v>
      </c>
      <c r="C567" s="70"/>
      <c r="D567" s="70"/>
      <c r="E567" s="70"/>
      <c r="F567" s="70"/>
      <c r="G567" s="70"/>
      <c r="H567" s="70"/>
      <c r="I567" s="70"/>
      <c r="J567" s="70"/>
      <c r="K567" s="70"/>
      <c r="L567" s="70">
        <v>0</v>
      </c>
    </row>
    <row r="568" spans="1:13" x14ac:dyDescent="0.25">
      <c r="A568" s="62"/>
      <c r="B568" s="74" t="s">
        <v>17</v>
      </c>
      <c r="C568" s="70"/>
      <c r="D568" s="70"/>
      <c r="E568" s="70"/>
      <c r="F568" s="70"/>
      <c r="G568" s="70"/>
      <c r="H568" s="70"/>
      <c r="I568" s="70"/>
      <c r="J568" s="70"/>
      <c r="K568" s="70"/>
      <c r="L568" s="70">
        <v>0</v>
      </c>
    </row>
    <row r="569" spans="1:13" x14ac:dyDescent="0.25">
      <c r="A569" s="62"/>
      <c r="B569" s="315" t="s">
        <v>24</v>
      </c>
      <c r="C569" s="316">
        <v>0</v>
      </c>
      <c r="D569" s="316">
        <v>1</v>
      </c>
      <c r="E569" s="316">
        <v>3</v>
      </c>
      <c r="F569" s="316">
        <v>28</v>
      </c>
      <c r="G569" s="316">
        <v>73</v>
      </c>
      <c r="H569" s="316">
        <v>252</v>
      </c>
      <c r="I569" s="316">
        <v>145</v>
      </c>
      <c r="J569" s="316">
        <v>195</v>
      </c>
      <c r="K569" s="316">
        <v>69</v>
      </c>
      <c r="L569" s="316">
        <v>766</v>
      </c>
      <c r="M569" s="11">
        <f>SUM(L533:L568)</f>
        <v>766</v>
      </c>
    </row>
    <row r="570" spans="1:13" x14ac:dyDescent="0.25">
      <c r="A570" s="62"/>
    </row>
    <row r="571" spans="1:13" x14ac:dyDescent="0.25">
      <c r="A571" s="62"/>
    </row>
    <row r="572" spans="1:13" x14ac:dyDescent="0.25">
      <c r="A572" s="62"/>
    </row>
    <row r="573" spans="1:13" x14ac:dyDescent="0.25">
      <c r="A573" s="62"/>
    </row>
    <row r="574" spans="1:13" x14ac:dyDescent="0.25">
      <c r="A574" s="62"/>
    </row>
    <row r="575" spans="1:13" x14ac:dyDescent="0.25">
      <c r="A575" s="62"/>
    </row>
    <row r="576" spans="1:13" x14ac:dyDescent="0.25">
      <c r="A576" s="62"/>
    </row>
    <row r="577" spans="1:1" x14ac:dyDescent="0.25">
      <c r="A577" s="62"/>
    </row>
    <row r="578" spans="1:1" x14ac:dyDescent="0.25">
      <c r="A578" s="62"/>
    </row>
    <row r="579" spans="1:1" x14ac:dyDescent="0.25">
      <c r="A579" s="62"/>
    </row>
    <row r="580" spans="1:1" x14ac:dyDescent="0.25">
      <c r="A580" s="62"/>
    </row>
    <row r="581" spans="1:1" x14ac:dyDescent="0.25">
      <c r="A581" s="62"/>
    </row>
    <row r="582" spans="1:1" x14ac:dyDescent="0.25">
      <c r="A582" s="62"/>
    </row>
    <row r="583" spans="1:1" x14ac:dyDescent="0.25">
      <c r="A583" s="62"/>
    </row>
    <row r="584" spans="1:1" x14ac:dyDescent="0.25">
      <c r="A584" s="62"/>
    </row>
    <row r="585" spans="1:1" x14ac:dyDescent="0.25">
      <c r="A585" s="62"/>
    </row>
    <row r="586" spans="1:1" x14ac:dyDescent="0.25">
      <c r="A586" s="62"/>
    </row>
    <row r="587" spans="1:1" x14ac:dyDescent="0.25">
      <c r="A587" s="62"/>
    </row>
    <row r="588" spans="1:1" x14ac:dyDescent="0.25">
      <c r="A588" s="62"/>
    </row>
    <row r="589" spans="1:1" x14ac:dyDescent="0.25">
      <c r="A589" s="62"/>
    </row>
    <row r="590" spans="1:1" x14ac:dyDescent="0.25">
      <c r="A590" s="62"/>
    </row>
    <row r="591" spans="1:1" x14ac:dyDescent="0.25">
      <c r="A591" s="62"/>
    </row>
    <row r="592" spans="1:1" x14ac:dyDescent="0.25">
      <c r="A592" s="62"/>
    </row>
    <row r="593" spans="1:1" x14ac:dyDescent="0.25">
      <c r="A593" s="62"/>
    </row>
    <row r="594" spans="1:1" x14ac:dyDescent="0.25">
      <c r="A594" s="62"/>
    </row>
    <row r="595" spans="1:1" x14ac:dyDescent="0.25">
      <c r="A595" s="62"/>
    </row>
    <row r="596" spans="1:1" x14ac:dyDescent="0.25">
      <c r="A596" s="62"/>
    </row>
    <row r="597" spans="1:1" x14ac:dyDescent="0.25">
      <c r="A597" s="62"/>
    </row>
    <row r="598" spans="1:1" x14ac:dyDescent="0.25">
      <c r="A598" s="62"/>
    </row>
    <row r="599" spans="1:1" x14ac:dyDescent="0.25">
      <c r="A599" s="62"/>
    </row>
    <row r="600" spans="1:1" x14ac:dyDescent="0.25">
      <c r="A600" s="62"/>
    </row>
    <row r="601" spans="1:1" x14ac:dyDescent="0.25">
      <c r="A601" s="62"/>
    </row>
    <row r="602" spans="1:1" x14ac:dyDescent="0.25">
      <c r="A602" s="62"/>
    </row>
    <row r="603" spans="1:1" x14ac:dyDescent="0.25">
      <c r="A603" s="62"/>
    </row>
    <row r="604" spans="1:1" x14ac:dyDescent="0.25">
      <c r="A604" s="62"/>
    </row>
    <row r="605" spans="1:1" x14ac:dyDescent="0.25">
      <c r="A605" s="62"/>
    </row>
    <row r="606" spans="1:1" x14ac:dyDescent="0.25">
      <c r="A606" s="62"/>
    </row>
    <row r="607" spans="1:1" x14ac:dyDescent="0.25">
      <c r="A607" s="62"/>
    </row>
    <row r="608" spans="1:1" x14ac:dyDescent="0.25">
      <c r="A608" s="62"/>
    </row>
    <row r="609" spans="1:1" x14ac:dyDescent="0.25">
      <c r="A609" s="62"/>
    </row>
    <row r="610" spans="1:1" x14ac:dyDescent="0.25">
      <c r="A610" s="62"/>
    </row>
    <row r="611" spans="1:1" x14ac:dyDescent="0.25">
      <c r="A611" s="62"/>
    </row>
    <row r="612" spans="1:1" x14ac:dyDescent="0.25">
      <c r="A612" s="62"/>
    </row>
    <row r="613" spans="1:1" x14ac:dyDescent="0.25">
      <c r="A613" s="62"/>
    </row>
    <row r="614" spans="1:1" x14ac:dyDescent="0.25">
      <c r="A614" s="62"/>
    </row>
    <row r="615" spans="1:1" x14ac:dyDescent="0.25">
      <c r="A615" s="62"/>
    </row>
    <row r="616" spans="1:1" x14ac:dyDescent="0.25">
      <c r="A616" s="62"/>
    </row>
    <row r="617" spans="1:1" x14ac:dyDescent="0.25">
      <c r="A617" s="62"/>
    </row>
    <row r="618" spans="1:1" x14ac:dyDescent="0.25">
      <c r="A618" s="62"/>
    </row>
    <row r="619" spans="1:1" x14ac:dyDescent="0.25">
      <c r="A619" s="62"/>
    </row>
    <row r="620" spans="1:1" x14ac:dyDescent="0.25">
      <c r="A620" s="62"/>
    </row>
    <row r="621" spans="1:1" x14ac:dyDescent="0.25">
      <c r="A621" s="62"/>
    </row>
    <row r="622" spans="1:1" x14ac:dyDescent="0.25">
      <c r="A622" s="62"/>
    </row>
    <row r="623" spans="1:1" x14ac:dyDescent="0.25">
      <c r="A623" s="62"/>
    </row>
    <row r="624" spans="1:1" x14ac:dyDescent="0.25">
      <c r="A624" s="62"/>
    </row>
    <row r="625" spans="1:1" x14ac:dyDescent="0.25">
      <c r="A625" s="62"/>
    </row>
    <row r="626" spans="1:1" x14ac:dyDescent="0.25">
      <c r="A626" s="62"/>
    </row>
    <row r="627" spans="1:1" x14ac:dyDescent="0.25">
      <c r="A627" s="62"/>
    </row>
    <row r="628" spans="1:1" x14ac:dyDescent="0.25">
      <c r="A628" s="62"/>
    </row>
    <row r="629" spans="1:1" x14ac:dyDescent="0.25">
      <c r="A629" s="62"/>
    </row>
    <row r="630" spans="1:1" x14ac:dyDescent="0.25">
      <c r="A630" s="62"/>
    </row>
    <row r="631" spans="1:1" x14ac:dyDescent="0.25">
      <c r="A631" s="62"/>
    </row>
    <row r="632" spans="1:1" x14ac:dyDescent="0.25">
      <c r="A632" s="62"/>
    </row>
    <row r="633" spans="1:1" x14ac:dyDescent="0.25">
      <c r="A633" s="62"/>
    </row>
    <row r="634" spans="1:1" x14ac:dyDescent="0.25">
      <c r="A634" s="62"/>
    </row>
    <row r="635" spans="1:1" x14ac:dyDescent="0.25">
      <c r="A635" s="62"/>
    </row>
    <row r="636" spans="1:1" x14ac:dyDescent="0.25">
      <c r="A636" s="62"/>
    </row>
    <row r="637" spans="1:1" x14ac:dyDescent="0.25">
      <c r="A637" s="62"/>
    </row>
    <row r="638" spans="1:1" x14ac:dyDescent="0.25">
      <c r="A638" s="62"/>
    </row>
    <row r="639" spans="1:1" x14ac:dyDescent="0.25">
      <c r="A639" s="62"/>
    </row>
    <row r="640" spans="1:1" x14ac:dyDescent="0.25">
      <c r="A640" s="62"/>
    </row>
    <row r="641" spans="1:1" x14ac:dyDescent="0.25">
      <c r="A641" s="62"/>
    </row>
    <row r="642" spans="1:1" x14ac:dyDescent="0.25">
      <c r="A642" s="62"/>
    </row>
    <row r="643" spans="1:1" x14ac:dyDescent="0.25">
      <c r="A643" s="62"/>
    </row>
    <row r="644" spans="1:1" x14ac:dyDescent="0.25">
      <c r="A644" s="62"/>
    </row>
    <row r="645" spans="1:1" x14ac:dyDescent="0.25">
      <c r="A645" s="62"/>
    </row>
    <row r="646" spans="1:1" x14ac:dyDescent="0.25">
      <c r="A646" s="62"/>
    </row>
    <row r="647" spans="1:1" x14ac:dyDescent="0.25">
      <c r="A647" s="62"/>
    </row>
    <row r="648" spans="1:1" x14ac:dyDescent="0.25">
      <c r="A648" s="62"/>
    </row>
    <row r="649" spans="1:1" x14ac:dyDescent="0.25">
      <c r="A649" s="62"/>
    </row>
    <row r="650" spans="1:1" x14ac:dyDescent="0.25">
      <c r="A650" s="62"/>
    </row>
    <row r="651" spans="1:1" x14ac:dyDescent="0.25">
      <c r="A651" s="62"/>
    </row>
    <row r="652" spans="1:1" x14ac:dyDescent="0.25">
      <c r="A652" s="62"/>
    </row>
    <row r="653" spans="1:1" x14ac:dyDescent="0.25">
      <c r="A653" s="62"/>
    </row>
    <row r="654" spans="1:1" x14ac:dyDescent="0.25">
      <c r="A654" s="62"/>
    </row>
    <row r="655" spans="1:1" x14ac:dyDescent="0.25">
      <c r="A655" s="62"/>
    </row>
    <row r="656" spans="1:1" x14ac:dyDescent="0.25">
      <c r="A656" s="62"/>
    </row>
    <row r="657" spans="1:1" x14ac:dyDescent="0.25">
      <c r="A657" s="62"/>
    </row>
    <row r="658" spans="1:1" x14ac:dyDescent="0.25">
      <c r="A658" s="62"/>
    </row>
    <row r="659" spans="1:1" x14ac:dyDescent="0.25">
      <c r="A659" s="62"/>
    </row>
    <row r="660" spans="1:1" x14ac:dyDescent="0.25">
      <c r="A660" s="62"/>
    </row>
    <row r="661" spans="1:1" x14ac:dyDescent="0.25">
      <c r="A661" s="62"/>
    </row>
    <row r="662" spans="1:1" x14ac:dyDescent="0.25">
      <c r="A662" s="62"/>
    </row>
    <row r="663" spans="1:1" x14ac:dyDescent="0.25">
      <c r="A663" s="62"/>
    </row>
    <row r="664" spans="1:1" x14ac:dyDescent="0.25">
      <c r="A664" s="62"/>
    </row>
    <row r="665" spans="1:1" x14ac:dyDescent="0.25">
      <c r="A665" s="62"/>
    </row>
    <row r="666" spans="1:1" x14ac:dyDescent="0.25">
      <c r="A666" s="62"/>
    </row>
    <row r="667" spans="1:1" x14ac:dyDescent="0.25">
      <c r="A667" s="62"/>
    </row>
    <row r="668" spans="1:1" x14ac:dyDescent="0.25">
      <c r="A668" s="62"/>
    </row>
    <row r="669" spans="1:1" x14ac:dyDescent="0.25">
      <c r="A669" s="62"/>
    </row>
    <row r="670" spans="1:1" x14ac:dyDescent="0.25">
      <c r="A670" s="62"/>
    </row>
    <row r="671" spans="1:1" x14ac:dyDescent="0.25">
      <c r="A671" s="62"/>
    </row>
    <row r="672" spans="1:1" x14ac:dyDescent="0.25">
      <c r="A672" s="62"/>
    </row>
    <row r="673" spans="1:1" x14ac:dyDescent="0.25">
      <c r="A673" s="62"/>
    </row>
    <row r="674" spans="1:1" x14ac:dyDescent="0.25">
      <c r="A674" s="62"/>
    </row>
    <row r="675" spans="1:1" x14ac:dyDescent="0.25">
      <c r="A675" s="62"/>
    </row>
    <row r="676" spans="1:1" x14ac:dyDescent="0.25">
      <c r="A676" s="62"/>
    </row>
    <row r="677" spans="1:1" x14ac:dyDescent="0.25">
      <c r="A677" s="62"/>
    </row>
    <row r="678" spans="1:1" x14ac:dyDescent="0.25">
      <c r="A678" s="62"/>
    </row>
    <row r="679" spans="1:1" x14ac:dyDescent="0.25">
      <c r="A679" s="62"/>
    </row>
    <row r="680" spans="1:1" x14ac:dyDescent="0.25">
      <c r="A680" s="62"/>
    </row>
    <row r="681" spans="1:1" x14ac:dyDescent="0.25">
      <c r="A681" s="62"/>
    </row>
    <row r="682" spans="1:1" x14ac:dyDescent="0.25">
      <c r="A682" s="62"/>
    </row>
    <row r="683" spans="1:1" x14ac:dyDescent="0.25">
      <c r="A683" s="62"/>
    </row>
    <row r="684" spans="1:1" x14ac:dyDescent="0.25">
      <c r="A684" s="62"/>
    </row>
    <row r="685" spans="1:1" x14ac:dyDescent="0.25">
      <c r="A685" s="62"/>
    </row>
    <row r="686" spans="1:1" x14ac:dyDescent="0.25">
      <c r="A686" s="62"/>
    </row>
    <row r="687" spans="1:1" x14ac:dyDescent="0.25">
      <c r="A687" s="62"/>
    </row>
    <row r="688" spans="1:1" x14ac:dyDescent="0.25">
      <c r="A688" s="62"/>
    </row>
    <row r="689" spans="1:1" x14ac:dyDescent="0.25">
      <c r="A689" s="62"/>
    </row>
    <row r="690" spans="1:1" x14ac:dyDescent="0.25">
      <c r="A690" s="62"/>
    </row>
    <row r="691" spans="1:1" x14ac:dyDescent="0.25">
      <c r="A691" s="62"/>
    </row>
    <row r="692" spans="1:1" x14ac:dyDescent="0.25">
      <c r="A692" s="62"/>
    </row>
    <row r="693" spans="1:1" x14ac:dyDescent="0.25">
      <c r="A693" s="62"/>
    </row>
    <row r="694" spans="1:1" x14ac:dyDescent="0.25">
      <c r="A694" s="62"/>
    </row>
    <row r="695" spans="1:1" x14ac:dyDescent="0.25">
      <c r="A695" s="62"/>
    </row>
    <row r="696" spans="1:1" x14ac:dyDescent="0.25">
      <c r="A696" s="62"/>
    </row>
    <row r="697" spans="1:1" x14ac:dyDescent="0.25">
      <c r="A697" s="62"/>
    </row>
    <row r="698" spans="1:1" x14ac:dyDescent="0.25">
      <c r="A698" s="62"/>
    </row>
    <row r="699" spans="1:1" x14ac:dyDescent="0.25">
      <c r="A699" s="62"/>
    </row>
    <row r="700" spans="1:1" x14ac:dyDescent="0.25">
      <c r="A700" s="62"/>
    </row>
    <row r="701" spans="1:1" x14ac:dyDescent="0.25">
      <c r="A701" s="62"/>
    </row>
    <row r="702" spans="1:1" x14ac:dyDescent="0.25">
      <c r="A702" s="62"/>
    </row>
    <row r="703" spans="1:1" x14ac:dyDescent="0.25">
      <c r="A703" s="62"/>
    </row>
    <row r="704" spans="1:1" x14ac:dyDescent="0.25">
      <c r="A704" s="62"/>
    </row>
    <row r="705" spans="1:1" x14ac:dyDescent="0.25">
      <c r="A705" s="62"/>
    </row>
    <row r="706" spans="1:1" x14ac:dyDescent="0.25">
      <c r="A706" s="62"/>
    </row>
    <row r="707" spans="1:1" x14ac:dyDescent="0.25">
      <c r="A707" s="62"/>
    </row>
    <row r="708" spans="1:1" x14ac:dyDescent="0.25">
      <c r="A708" s="62"/>
    </row>
    <row r="709" spans="1:1" x14ac:dyDescent="0.25">
      <c r="A709" s="62"/>
    </row>
    <row r="710" spans="1:1" x14ac:dyDescent="0.25">
      <c r="A710" s="62"/>
    </row>
    <row r="711" spans="1:1" x14ac:dyDescent="0.25">
      <c r="A711" s="62"/>
    </row>
    <row r="712" spans="1:1" x14ac:dyDescent="0.25">
      <c r="A712" s="62"/>
    </row>
    <row r="713" spans="1:1" x14ac:dyDescent="0.25">
      <c r="A713" s="62"/>
    </row>
    <row r="714" spans="1:1" x14ac:dyDescent="0.25">
      <c r="A714" s="62"/>
    </row>
    <row r="715" spans="1:1" x14ac:dyDescent="0.25">
      <c r="A715" s="62"/>
    </row>
    <row r="716" spans="1:1" x14ac:dyDescent="0.25">
      <c r="A716" s="62"/>
    </row>
    <row r="717" spans="1:1" x14ac:dyDescent="0.25">
      <c r="A717" s="62"/>
    </row>
    <row r="718" spans="1:1" x14ac:dyDescent="0.25">
      <c r="A718" s="62"/>
    </row>
    <row r="719" spans="1:1" x14ac:dyDescent="0.25">
      <c r="A719" s="62"/>
    </row>
    <row r="720" spans="1:1" x14ac:dyDescent="0.25">
      <c r="A720" s="62"/>
    </row>
    <row r="721" spans="1:1" x14ac:dyDescent="0.25">
      <c r="A721" s="62"/>
    </row>
    <row r="722" spans="1:1" x14ac:dyDescent="0.25">
      <c r="A722" s="62"/>
    </row>
    <row r="723" spans="1:1" x14ac:dyDescent="0.25">
      <c r="A723" s="62"/>
    </row>
    <row r="724" spans="1:1" x14ac:dyDescent="0.25">
      <c r="A724" s="62"/>
    </row>
    <row r="725" spans="1:1" x14ac:dyDescent="0.25">
      <c r="A725" s="62"/>
    </row>
    <row r="726" spans="1:1" x14ac:dyDescent="0.25">
      <c r="A726" s="62"/>
    </row>
    <row r="727" spans="1:1" x14ac:dyDescent="0.25">
      <c r="A727" s="62"/>
    </row>
    <row r="728" spans="1:1" x14ac:dyDescent="0.25">
      <c r="A728" s="62"/>
    </row>
    <row r="729" spans="1:1" x14ac:dyDescent="0.25">
      <c r="A729" s="62"/>
    </row>
    <row r="730" spans="1:1" x14ac:dyDescent="0.25">
      <c r="A730" s="62"/>
    </row>
    <row r="731" spans="1:1" x14ac:dyDescent="0.25">
      <c r="A731" s="62"/>
    </row>
    <row r="732" spans="1:1" x14ac:dyDescent="0.25">
      <c r="A732" s="62"/>
    </row>
    <row r="733" spans="1:1" x14ac:dyDescent="0.25">
      <c r="A733" s="62"/>
    </row>
    <row r="734" spans="1:1" x14ac:dyDescent="0.25">
      <c r="A734" s="62"/>
    </row>
    <row r="735" spans="1:1" x14ac:dyDescent="0.25">
      <c r="A735" s="62"/>
    </row>
    <row r="736" spans="1:1" x14ac:dyDescent="0.25">
      <c r="A736" s="62"/>
    </row>
    <row r="737" spans="1:1" x14ac:dyDescent="0.25">
      <c r="A737" s="62"/>
    </row>
    <row r="738" spans="1:1" x14ac:dyDescent="0.25">
      <c r="A738" s="62"/>
    </row>
    <row r="739" spans="1:1" x14ac:dyDescent="0.25">
      <c r="A739" s="62"/>
    </row>
    <row r="740" spans="1:1" x14ac:dyDescent="0.25">
      <c r="A740" s="62"/>
    </row>
    <row r="741" spans="1:1" x14ac:dyDescent="0.25">
      <c r="A741" s="62"/>
    </row>
    <row r="742" spans="1:1" x14ac:dyDescent="0.25">
      <c r="A742" s="62"/>
    </row>
    <row r="743" spans="1:1" x14ac:dyDescent="0.25">
      <c r="A743" s="62"/>
    </row>
    <row r="744" spans="1:1" x14ac:dyDescent="0.25">
      <c r="A744" s="62"/>
    </row>
    <row r="745" spans="1:1" x14ac:dyDescent="0.25">
      <c r="A745" s="62"/>
    </row>
    <row r="746" spans="1:1" x14ac:dyDescent="0.25">
      <c r="A746" s="62"/>
    </row>
    <row r="747" spans="1:1" x14ac:dyDescent="0.25">
      <c r="A747" s="62"/>
    </row>
    <row r="748" spans="1:1" x14ac:dyDescent="0.25">
      <c r="A748" s="62"/>
    </row>
    <row r="749" spans="1:1" x14ac:dyDescent="0.25">
      <c r="A749" s="62"/>
    </row>
    <row r="750" spans="1:1" x14ac:dyDescent="0.25">
      <c r="A750" s="62"/>
    </row>
    <row r="751" spans="1:1" x14ac:dyDescent="0.25">
      <c r="A751" s="62"/>
    </row>
    <row r="752" spans="1:1" x14ac:dyDescent="0.25">
      <c r="A752" s="62"/>
    </row>
    <row r="753" spans="1:1" x14ac:dyDescent="0.25">
      <c r="A753" s="62"/>
    </row>
    <row r="754" spans="1:1" x14ac:dyDescent="0.25">
      <c r="A754" s="62"/>
    </row>
    <row r="755" spans="1:1" x14ac:dyDescent="0.25">
      <c r="A755" s="62"/>
    </row>
    <row r="756" spans="1:1" x14ac:dyDescent="0.25">
      <c r="A756" s="62"/>
    </row>
    <row r="757" spans="1:1" x14ac:dyDescent="0.25">
      <c r="A757" s="62"/>
    </row>
    <row r="758" spans="1:1" x14ac:dyDescent="0.25">
      <c r="A758" s="62"/>
    </row>
    <row r="759" spans="1:1" x14ac:dyDescent="0.25">
      <c r="A759" s="62"/>
    </row>
    <row r="760" spans="1:1" x14ac:dyDescent="0.25">
      <c r="A760" s="62"/>
    </row>
    <row r="761" spans="1:1" x14ac:dyDescent="0.25">
      <c r="A761" s="62"/>
    </row>
    <row r="762" spans="1:1" x14ac:dyDescent="0.25">
      <c r="A762" s="62"/>
    </row>
    <row r="763" spans="1:1" x14ac:dyDescent="0.25">
      <c r="A763" s="62"/>
    </row>
    <row r="764" spans="1:1" x14ac:dyDescent="0.25">
      <c r="A764" s="62"/>
    </row>
    <row r="765" spans="1:1" x14ac:dyDescent="0.25">
      <c r="A765" s="62"/>
    </row>
    <row r="766" spans="1:1" x14ac:dyDescent="0.25">
      <c r="A766" s="62"/>
    </row>
    <row r="767" spans="1:1" x14ac:dyDescent="0.25">
      <c r="A767" s="62"/>
    </row>
    <row r="768" spans="1:1" x14ac:dyDescent="0.25">
      <c r="A768" s="62"/>
    </row>
    <row r="769" spans="1:1" x14ac:dyDescent="0.25">
      <c r="A769" s="62"/>
    </row>
    <row r="770" spans="1:1" x14ac:dyDescent="0.25">
      <c r="A770" s="62"/>
    </row>
    <row r="771" spans="1:1" x14ac:dyDescent="0.25">
      <c r="A771" s="62"/>
    </row>
    <row r="772" spans="1:1" x14ac:dyDescent="0.25">
      <c r="A772" s="62"/>
    </row>
    <row r="773" spans="1:1" x14ac:dyDescent="0.25">
      <c r="A773" s="62"/>
    </row>
    <row r="774" spans="1:1" x14ac:dyDescent="0.25">
      <c r="A774" s="62"/>
    </row>
    <row r="775" spans="1:1" x14ac:dyDescent="0.25">
      <c r="A775" s="62"/>
    </row>
    <row r="776" spans="1:1" x14ac:dyDescent="0.25">
      <c r="A776" s="62"/>
    </row>
    <row r="777" spans="1:1" x14ac:dyDescent="0.25">
      <c r="A777" s="62"/>
    </row>
    <row r="778" spans="1:1" x14ac:dyDescent="0.25">
      <c r="A778" s="62"/>
    </row>
    <row r="779" spans="1:1" x14ac:dyDescent="0.25">
      <c r="A779" s="62"/>
    </row>
    <row r="780" spans="1:1" x14ac:dyDescent="0.25">
      <c r="A780" s="62"/>
    </row>
    <row r="781" spans="1:1" x14ac:dyDescent="0.25">
      <c r="A781" s="62"/>
    </row>
    <row r="782" spans="1:1" x14ac:dyDescent="0.25">
      <c r="A782" s="62"/>
    </row>
    <row r="783" spans="1:1" x14ac:dyDescent="0.25">
      <c r="A783" s="62"/>
    </row>
    <row r="784" spans="1:1" x14ac:dyDescent="0.25">
      <c r="A784" s="62"/>
    </row>
    <row r="785" spans="1:1" x14ac:dyDescent="0.25">
      <c r="A785" s="62"/>
    </row>
    <row r="786" spans="1:1" x14ac:dyDescent="0.25">
      <c r="A786" s="62"/>
    </row>
    <row r="787" spans="1:1" x14ac:dyDescent="0.25">
      <c r="A787" s="62"/>
    </row>
    <row r="788" spans="1:1" x14ac:dyDescent="0.25">
      <c r="A788" s="62"/>
    </row>
    <row r="789" spans="1:1" x14ac:dyDescent="0.25">
      <c r="A789" s="62"/>
    </row>
    <row r="790" spans="1:1" x14ac:dyDescent="0.25">
      <c r="A790" s="62"/>
    </row>
    <row r="791" spans="1:1" x14ac:dyDescent="0.25">
      <c r="A791" s="62"/>
    </row>
    <row r="792" spans="1:1" x14ac:dyDescent="0.25">
      <c r="A792" s="62"/>
    </row>
    <row r="793" spans="1:1" x14ac:dyDescent="0.25">
      <c r="A793" s="62"/>
    </row>
    <row r="794" spans="1:1" x14ac:dyDescent="0.25">
      <c r="A794" s="62"/>
    </row>
    <row r="795" spans="1:1" x14ac:dyDescent="0.25">
      <c r="A795" s="62"/>
    </row>
    <row r="796" spans="1:1" x14ac:dyDescent="0.25">
      <c r="A796" s="62"/>
    </row>
    <row r="797" spans="1:1" x14ac:dyDescent="0.25">
      <c r="A797" s="62"/>
    </row>
    <row r="798" spans="1:1" x14ac:dyDescent="0.25">
      <c r="A798" s="62"/>
    </row>
    <row r="799" spans="1:1" x14ac:dyDescent="0.25">
      <c r="A799" s="62"/>
    </row>
    <row r="800" spans="1:1" x14ac:dyDescent="0.25">
      <c r="A800" s="62"/>
    </row>
    <row r="801" spans="1:1" x14ac:dyDescent="0.25">
      <c r="A801" s="62"/>
    </row>
    <row r="802" spans="1:1" x14ac:dyDescent="0.25">
      <c r="A802" s="62"/>
    </row>
    <row r="803" spans="1:1" x14ac:dyDescent="0.25">
      <c r="A803" s="62"/>
    </row>
    <row r="804" spans="1:1" x14ac:dyDescent="0.25">
      <c r="A804" s="62"/>
    </row>
    <row r="805" spans="1:1" x14ac:dyDescent="0.25">
      <c r="A805" s="62"/>
    </row>
    <row r="806" spans="1:1" x14ac:dyDescent="0.25">
      <c r="A806" s="62"/>
    </row>
    <row r="807" spans="1:1" x14ac:dyDescent="0.25">
      <c r="A807" s="62"/>
    </row>
    <row r="808" spans="1:1" x14ac:dyDescent="0.25">
      <c r="A808" s="62"/>
    </row>
    <row r="809" spans="1:1" x14ac:dyDescent="0.25">
      <c r="A809" s="62"/>
    </row>
    <row r="810" spans="1:1" x14ac:dyDescent="0.25">
      <c r="A810" s="62"/>
    </row>
    <row r="811" spans="1:1" x14ac:dyDescent="0.25">
      <c r="A811" s="62"/>
    </row>
    <row r="812" spans="1:1" x14ac:dyDescent="0.25">
      <c r="A812" s="62"/>
    </row>
    <row r="813" spans="1:1" x14ac:dyDescent="0.25">
      <c r="A813" s="62"/>
    </row>
    <row r="814" spans="1:1" x14ac:dyDescent="0.25">
      <c r="A814" s="62"/>
    </row>
    <row r="815" spans="1:1" x14ac:dyDescent="0.25">
      <c r="A815" s="62"/>
    </row>
  </sheetData>
  <sortState xmlns:xlrd2="http://schemas.microsoft.com/office/spreadsheetml/2017/richdata2" ref="AY51:BN82">
    <sortCondition descending="1" ref="BN51:BN82"/>
  </sortState>
  <pageMargins left="0.7" right="0.7" top="0.75" bottom="0.75" header="0.3" footer="0.3"/>
  <pageSetup orientation="portrait" horizontalDpi="4294967293" verticalDpi="0" r:id="rId1"/>
  <ignoredErrors>
    <ignoredError sqref="C177:K177 C91:K91 C134:K134 C47:K47" formulaRange="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853"/>
  <sheetViews>
    <sheetView zoomScale="126" zoomScaleNormal="126" workbookViewId="0"/>
  </sheetViews>
  <sheetFormatPr defaultRowHeight="15" x14ac:dyDescent="0.25"/>
  <cols>
    <col min="1" max="1" width="30.7109375" customWidth="1"/>
    <col min="2" max="2" width="2.7109375" customWidth="1"/>
    <col min="3" max="40" width="10.7109375" customWidth="1"/>
    <col min="41" max="41" width="11.5703125" bestFit="1" customWidth="1"/>
    <col min="47" max="47" width="9.5703125" bestFit="1" customWidth="1"/>
    <col min="48" max="48" width="9.28515625" bestFit="1" customWidth="1"/>
    <col min="49" max="49" width="9.42578125" bestFit="1" customWidth="1"/>
    <col min="50" max="51" width="9.7109375" bestFit="1" customWidth="1"/>
    <col min="52" max="52" width="9.5703125" bestFit="1" customWidth="1"/>
    <col min="53" max="53" width="11" bestFit="1" customWidth="1"/>
    <col min="54" max="55" width="9.28515625" bestFit="1" customWidth="1"/>
    <col min="56" max="56" width="9.5703125" bestFit="1" customWidth="1"/>
  </cols>
  <sheetData>
    <row r="1" spans="1:56" x14ac:dyDescent="0.25">
      <c r="A1" s="1" t="s">
        <v>260</v>
      </c>
    </row>
    <row r="2" spans="1:56" x14ac:dyDescent="0.25">
      <c r="A2" s="1"/>
    </row>
    <row r="3" spans="1:56" x14ac:dyDescent="0.25">
      <c r="A3" t="s">
        <v>316</v>
      </c>
    </row>
    <row r="4" spans="1:56" x14ac:dyDescent="0.25">
      <c r="A4" t="s">
        <v>317</v>
      </c>
    </row>
    <row r="5" spans="1:56" x14ac:dyDescent="0.25">
      <c r="A5" t="s">
        <v>207</v>
      </c>
    </row>
    <row r="6" spans="1:56" x14ac:dyDescent="0.25">
      <c r="A6" t="s">
        <v>244</v>
      </c>
    </row>
    <row r="7" spans="1:56" x14ac:dyDescent="0.25">
      <c r="A7" t="s">
        <v>208</v>
      </c>
    </row>
    <row r="8" spans="1:56" x14ac:dyDescent="0.25">
      <c r="A8" t="s">
        <v>318</v>
      </c>
    </row>
    <row r="9" spans="1:56" x14ac:dyDescent="0.25">
      <c r="B9" s="1"/>
      <c r="C9" s="1"/>
      <c r="D9" s="1"/>
      <c r="E9" s="1"/>
      <c r="F9" s="1"/>
      <c r="G9" s="1"/>
      <c r="H9" s="1"/>
      <c r="I9" s="20" t="s">
        <v>70</v>
      </c>
      <c r="J9" s="20" t="s">
        <v>70</v>
      </c>
      <c r="K9" s="20" t="s">
        <v>70</v>
      </c>
      <c r="L9" s="20" t="s">
        <v>70</v>
      </c>
      <c r="M9" s="20" t="s">
        <v>70</v>
      </c>
      <c r="N9" s="20" t="s">
        <v>70</v>
      </c>
      <c r="O9" s="20" t="s">
        <v>70</v>
      </c>
      <c r="P9" s="20" t="s">
        <v>70</v>
      </c>
      <c r="Q9" s="20" t="s">
        <v>70</v>
      </c>
      <c r="R9" s="20" t="s">
        <v>70</v>
      </c>
      <c r="S9" s="20" t="s">
        <v>70</v>
      </c>
      <c r="T9" s="20" t="s">
        <v>70</v>
      </c>
      <c r="U9" s="20" t="s">
        <v>70</v>
      </c>
      <c r="V9" s="20" t="s">
        <v>70</v>
      </c>
      <c r="W9" s="20" t="s">
        <v>70</v>
      </c>
      <c r="X9" s="20" t="s">
        <v>70</v>
      </c>
      <c r="Y9" s="20" t="s">
        <v>70</v>
      </c>
      <c r="BD9" s="70"/>
    </row>
    <row r="10" spans="1:56" x14ac:dyDescent="0.25">
      <c r="A10" s="1"/>
      <c r="B10" s="1"/>
      <c r="C10" s="1"/>
      <c r="D10" s="1"/>
      <c r="E10" s="1"/>
      <c r="F10" s="1"/>
      <c r="G10" s="1"/>
      <c r="H10" s="1"/>
      <c r="I10" s="20" t="s">
        <v>115</v>
      </c>
      <c r="J10" s="20" t="s">
        <v>115</v>
      </c>
      <c r="K10" s="20" t="s">
        <v>115</v>
      </c>
      <c r="L10" s="20" t="s">
        <v>115</v>
      </c>
      <c r="M10" s="20" t="s">
        <v>115</v>
      </c>
      <c r="N10" s="20" t="s">
        <v>115</v>
      </c>
      <c r="O10" s="20" t="s">
        <v>115</v>
      </c>
      <c r="P10" s="20" t="s">
        <v>115</v>
      </c>
      <c r="Q10" s="20" t="s">
        <v>115</v>
      </c>
      <c r="R10" s="20" t="s">
        <v>115</v>
      </c>
      <c r="S10" s="20" t="s">
        <v>115</v>
      </c>
      <c r="T10" s="20" t="s">
        <v>115</v>
      </c>
      <c r="U10" s="20" t="s">
        <v>115</v>
      </c>
      <c r="V10" s="20" t="s">
        <v>115</v>
      </c>
      <c r="W10" s="20" t="s">
        <v>115</v>
      </c>
      <c r="X10" s="20" t="s">
        <v>115</v>
      </c>
      <c r="Y10" s="20" t="s">
        <v>115</v>
      </c>
      <c r="BD10" s="70"/>
    </row>
    <row r="11" spans="1:56" x14ac:dyDescent="0.25">
      <c r="A11" s="19" t="s">
        <v>19</v>
      </c>
      <c r="B11" s="7">
        <v>1986</v>
      </c>
      <c r="C11" s="7">
        <v>1989</v>
      </c>
      <c r="D11" s="7">
        <v>1990</v>
      </c>
      <c r="E11" s="7">
        <v>1991</v>
      </c>
      <c r="F11" s="7">
        <v>1992</v>
      </c>
      <c r="G11" s="7">
        <v>1993</v>
      </c>
      <c r="H11" s="7">
        <v>1994</v>
      </c>
      <c r="I11" s="7">
        <v>2009</v>
      </c>
      <c r="J11" s="7">
        <v>2010</v>
      </c>
      <c r="K11" s="7">
        <v>2011</v>
      </c>
      <c r="L11" s="7">
        <v>2012</v>
      </c>
      <c r="M11" s="7">
        <v>2013</v>
      </c>
      <c r="N11" s="7">
        <v>2014</v>
      </c>
      <c r="O11" s="7">
        <v>2015</v>
      </c>
      <c r="P11" s="7">
        <v>2016</v>
      </c>
      <c r="Q11" s="7">
        <v>2017</v>
      </c>
      <c r="R11" s="7">
        <v>2018</v>
      </c>
      <c r="S11" s="7">
        <v>2019</v>
      </c>
      <c r="T11" s="7">
        <v>2020</v>
      </c>
      <c r="U11" s="7">
        <v>2021</v>
      </c>
      <c r="V11" s="7">
        <v>2022</v>
      </c>
      <c r="W11" s="7">
        <v>2023</v>
      </c>
      <c r="X11" s="7">
        <v>2024</v>
      </c>
      <c r="Y11" s="7">
        <v>2025</v>
      </c>
      <c r="BD11" s="70"/>
    </row>
    <row r="12" spans="1:56" x14ac:dyDescent="0.25">
      <c r="A12" s="2" t="s">
        <v>1</v>
      </c>
      <c r="B12" s="23">
        <v>6</v>
      </c>
      <c r="C12" s="23">
        <v>8</v>
      </c>
      <c r="D12" s="23">
        <v>1</v>
      </c>
      <c r="E12" s="23">
        <v>9</v>
      </c>
      <c r="F12" s="23">
        <v>27</v>
      </c>
      <c r="G12" s="23">
        <v>22</v>
      </c>
      <c r="H12" s="23">
        <v>28</v>
      </c>
      <c r="I12" s="23">
        <v>159</v>
      </c>
      <c r="J12" s="23">
        <v>158</v>
      </c>
      <c r="K12" s="23">
        <v>142</v>
      </c>
      <c r="L12" s="70">
        <v>118</v>
      </c>
      <c r="M12" s="70">
        <v>86</v>
      </c>
      <c r="N12" s="70">
        <v>203</v>
      </c>
      <c r="O12" s="70">
        <v>231</v>
      </c>
      <c r="P12" s="14">
        <v>198</v>
      </c>
      <c r="Q12" s="70">
        <v>230</v>
      </c>
      <c r="R12" s="70">
        <v>257</v>
      </c>
      <c r="S12" s="70">
        <v>186</v>
      </c>
      <c r="T12" s="70">
        <v>184</v>
      </c>
      <c r="U12" s="70">
        <v>128</v>
      </c>
      <c r="V12" s="70">
        <v>153</v>
      </c>
      <c r="W12" s="70">
        <v>188</v>
      </c>
      <c r="X12" s="222">
        <v>134</v>
      </c>
      <c r="Y12" s="70">
        <v>192</v>
      </c>
      <c r="BD12" s="70"/>
    </row>
    <row r="13" spans="1:56" x14ac:dyDescent="0.25">
      <c r="A13" s="2" t="s">
        <v>45</v>
      </c>
      <c r="B13" s="23"/>
      <c r="C13" s="23"/>
      <c r="D13" s="23">
        <v>5</v>
      </c>
      <c r="E13" s="23">
        <v>26</v>
      </c>
      <c r="F13" s="23">
        <v>9</v>
      </c>
      <c r="G13" s="23"/>
      <c r="H13" s="23">
        <v>1</v>
      </c>
      <c r="I13" s="23">
        <v>3</v>
      </c>
      <c r="J13" s="23"/>
      <c r="K13" s="23"/>
      <c r="L13" s="70">
        <v>1</v>
      </c>
      <c r="M13" s="70">
        <v>2</v>
      </c>
      <c r="N13" s="70">
        <v>0</v>
      </c>
      <c r="O13" s="70">
        <v>0</v>
      </c>
      <c r="P13" s="52">
        <v>0</v>
      </c>
      <c r="Q13" s="70">
        <v>0</v>
      </c>
      <c r="R13" s="70">
        <v>0</v>
      </c>
      <c r="S13" s="70">
        <v>0</v>
      </c>
      <c r="T13" s="70">
        <v>0</v>
      </c>
      <c r="U13" s="70">
        <v>1</v>
      </c>
      <c r="V13" s="70">
        <v>0</v>
      </c>
      <c r="W13" s="70">
        <v>0</v>
      </c>
      <c r="X13" s="70"/>
      <c r="Z13" s="70"/>
      <c r="BD13" s="70"/>
    </row>
    <row r="14" spans="1:56" x14ac:dyDescent="0.25">
      <c r="A14" s="2" t="s">
        <v>41</v>
      </c>
      <c r="B14" s="23"/>
      <c r="C14" s="23"/>
      <c r="D14" s="23"/>
      <c r="E14" s="23"/>
      <c r="F14" s="23"/>
      <c r="G14" s="23"/>
      <c r="H14" s="23">
        <v>7</v>
      </c>
      <c r="I14" s="23">
        <v>4</v>
      </c>
      <c r="J14" s="23">
        <v>39</v>
      </c>
      <c r="K14" s="23">
        <v>2</v>
      </c>
      <c r="L14" s="70">
        <v>90</v>
      </c>
      <c r="M14" s="70">
        <v>89</v>
      </c>
      <c r="N14" s="70">
        <v>15</v>
      </c>
      <c r="O14" s="70">
        <v>4</v>
      </c>
      <c r="P14" s="14">
        <v>23</v>
      </c>
      <c r="Q14" s="70">
        <v>12</v>
      </c>
      <c r="R14" s="70">
        <v>16</v>
      </c>
      <c r="S14" s="70">
        <v>8</v>
      </c>
      <c r="T14" s="70">
        <v>23</v>
      </c>
      <c r="U14" s="70">
        <v>2</v>
      </c>
      <c r="V14" s="70">
        <v>90</v>
      </c>
      <c r="W14" s="70">
        <v>58</v>
      </c>
      <c r="X14" s="222">
        <v>26</v>
      </c>
      <c r="Y14" s="70">
        <v>5</v>
      </c>
      <c r="Z14" s="70"/>
      <c r="BD14" s="70"/>
    </row>
    <row r="15" spans="1:56" x14ac:dyDescent="0.25">
      <c r="A15" s="2" t="s">
        <v>2</v>
      </c>
      <c r="B15" s="23">
        <v>275</v>
      </c>
      <c r="C15" s="23">
        <v>1</v>
      </c>
      <c r="D15" s="23">
        <v>86</v>
      </c>
      <c r="E15" s="23">
        <v>52</v>
      </c>
      <c r="F15" s="23">
        <v>244</v>
      </c>
      <c r="G15" s="23">
        <v>51</v>
      </c>
      <c r="H15" s="23">
        <v>79</v>
      </c>
      <c r="I15" s="23">
        <v>170</v>
      </c>
      <c r="J15" s="23">
        <v>307</v>
      </c>
      <c r="K15" s="23">
        <v>241</v>
      </c>
      <c r="L15" s="70">
        <v>351</v>
      </c>
      <c r="M15" s="70">
        <v>204</v>
      </c>
      <c r="N15" s="70">
        <v>107</v>
      </c>
      <c r="O15" s="70">
        <v>201</v>
      </c>
      <c r="P15" s="52">
        <v>65</v>
      </c>
      <c r="Q15" s="70">
        <v>48</v>
      </c>
      <c r="R15" s="70">
        <v>129</v>
      </c>
      <c r="S15" s="70">
        <v>51</v>
      </c>
      <c r="T15" s="70">
        <v>46</v>
      </c>
      <c r="U15" s="70">
        <v>120</v>
      </c>
      <c r="V15" s="70">
        <v>60</v>
      </c>
      <c r="W15" s="70">
        <v>88</v>
      </c>
      <c r="X15" s="222">
        <v>136</v>
      </c>
      <c r="Y15" s="70">
        <v>108</v>
      </c>
      <c r="BD15" s="70"/>
    </row>
    <row r="16" spans="1:56" x14ac:dyDescent="0.25">
      <c r="A16" s="2" t="s">
        <v>43</v>
      </c>
      <c r="B16" s="23"/>
      <c r="C16" s="23"/>
      <c r="D16" s="23"/>
      <c r="E16" s="23"/>
      <c r="F16" s="23"/>
      <c r="G16" s="23"/>
      <c r="H16" s="23"/>
      <c r="I16" s="23"/>
      <c r="J16" s="23">
        <v>1</v>
      </c>
      <c r="K16" s="23"/>
      <c r="L16" s="70"/>
      <c r="M16" s="70"/>
      <c r="N16" s="70">
        <v>0</v>
      </c>
      <c r="O16" s="70">
        <v>0</v>
      </c>
      <c r="P16" s="14">
        <v>0</v>
      </c>
      <c r="Q16" s="70">
        <v>0</v>
      </c>
      <c r="R16" s="70">
        <v>0</v>
      </c>
      <c r="S16" s="70">
        <v>0</v>
      </c>
      <c r="T16" s="70">
        <v>0</v>
      </c>
      <c r="U16" s="70">
        <v>0</v>
      </c>
      <c r="V16" s="70">
        <v>0</v>
      </c>
      <c r="W16" s="70">
        <v>0</v>
      </c>
      <c r="X16" s="222">
        <v>1</v>
      </c>
      <c r="BD16" s="70"/>
    </row>
    <row r="17" spans="1:56" x14ac:dyDescent="0.25">
      <c r="A17" s="2" t="s">
        <v>3</v>
      </c>
      <c r="B17" s="23"/>
      <c r="C17" s="23"/>
      <c r="D17" s="23"/>
      <c r="E17" s="23"/>
      <c r="F17" s="23">
        <v>17</v>
      </c>
      <c r="G17" s="23">
        <v>4</v>
      </c>
      <c r="H17" s="23"/>
      <c r="I17" s="23">
        <v>7</v>
      </c>
      <c r="J17" s="23">
        <v>13</v>
      </c>
      <c r="K17" s="23">
        <v>19</v>
      </c>
      <c r="L17" s="70">
        <v>44</v>
      </c>
      <c r="M17" s="70">
        <v>18</v>
      </c>
      <c r="N17" s="70">
        <v>6</v>
      </c>
      <c r="O17" s="70">
        <v>13</v>
      </c>
      <c r="P17" s="14">
        <v>10</v>
      </c>
      <c r="Q17" s="70">
        <v>14</v>
      </c>
      <c r="R17" s="70">
        <v>19</v>
      </c>
      <c r="S17" s="70">
        <v>7</v>
      </c>
      <c r="T17" s="70">
        <v>19</v>
      </c>
      <c r="U17" s="70">
        <v>26</v>
      </c>
      <c r="V17" s="70">
        <v>41</v>
      </c>
      <c r="W17" s="70">
        <v>32</v>
      </c>
      <c r="X17" s="222">
        <v>33</v>
      </c>
      <c r="Y17" s="70">
        <v>26</v>
      </c>
      <c r="Z17" s="70"/>
      <c r="BD17" s="70"/>
    </row>
    <row r="18" spans="1:56" x14ac:dyDescent="0.25">
      <c r="A18" s="2" t="s">
        <v>4</v>
      </c>
      <c r="B18" s="23"/>
      <c r="C18" s="23"/>
      <c r="D18" s="23"/>
      <c r="E18" s="23"/>
      <c r="F18" s="23"/>
      <c r="G18" s="23"/>
      <c r="H18" s="23"/>
      <c r="I18" s="23"/>
      <c r="J18" s="23">
        <v>20</v>
      </c>
      <c r="K18" s="23">
        <v>3</v>
      </c>
      <c r="L18" s="70">
        <v>3</v>
      </c>
      <c r="M18" s="70">
        <v>3</v>
      </c>
      <c r="N18" s="70">
        <v>4</v>
      </c>
      <c r="O18" s="70">
        <v>3</v>
      </c>
      <c r="P18" s="52">
        <v>1</v>
      </c>
      <c r="Q18" s="70">
        <v>0</v>
      </c>
      <c r="R18" s="70">
        <v>6</v>
      </c>
      <c r="S18" s="70">
        <v>0</v>
      </c>
      <c r="T18" s="70">
        <v>0</v>
      </c>
      <c r="U18" s="70">
        <v>0</v>
      </c>
      <c r="V18" s="70">
        <v>0</v>
      </c>
      <c r="W18" s="70">
        <v>4</v>
      </c>
      <c r="X18" s="70"/>
      <c r="Y18" s="70">
        <v>3</v>
      </c>
      <c r="Z18" s="70"/>
      <c r="BD18" s="70"/>
    </row>
    <row r="19" spans="1:56" x14ac:dyDescent="0.25">
      <c r="A19" s="2" t="s">
        <v>5</v>
      </c>
      <c r="B19" s="23"/>
      <c r="C19" s="23"/>
      <c r="D19" s="23"/>
      <c r="E19" s="23"/>
      <c r="F19" s="23"/>
      <c r="G19" s="23"/>
      <c r="H19" s="23"/>
      <c r="I19" s="23"/>
      <c r="J19" s="23">
        <v>3</v>
      </c>
      <c r="K19" s="23"/>
      <c r="L19" s="70">
        <v>2</v>
      </c>
      <c r="M19" s="70">
        <v>2</v>
      </c>
      <c r="N19" s="70">
        <v>0</v>
      </c>
      <c r="O19" s="70">
        <v>2</v>
      </c>
      <c r="P19" s="14">
        <v>0</v>
      </c>
      <c r="Q19" s="70">
        <v>0</v>
      </c>
      <c r="R19" s="70">
        <v>1</v>
      </c>
      <c r="S19" s="70">
        <v>2</v>
      </c>
      <c r="T19" s="70">
        <v>2</v>
      </c>
      <c r="U19" s="70">
        <v>0</v>
      </c>
      <c r="V19" s="70">
        <v>2</v>
      </c>
      <c r="W19" s="70">
        <v>1</v>
      </c>
      <c r="X19" s="70"/>
      <c r="Y19" s="70">
        <v>2</v>
      </c>
      <c r="BD19" s="70"/>
    </row>
    <row r="20" spans="1:56" x14ac:dyDescent="0.25">
      <c r="A20" s="2" t="s">
        <v>7</v>
      </c>
      <c r="B20" s="23"/>
      <c r="C20" s="23"/>
      <c r="D20" s="23"/>
      <c r="E20" s="23">
        <v>1</v>
      </c>
      <c r="F20" s="23">
        <v>9</v>
      </c>
      <c r="G20" s="23">
        <v>1</v>
      </c>
      <c r="H20" s="23"/>
      <c r="I20" s="23">
        <v>2</v>
      </c>
      <c r="J20" s="23">
        <v>6</v>
      </c>
      <c r="K20" s="23">
        <v>14</v>
      </c>
      <c r="L20" s="70">
        <v>11</v>
      </c>
      <c r="M20" s="70">
        <v>59</v>
      </c>
      <c r="N20" s="70">
        <v>19</v>
      </c>
      <c r="O20" s="70">
        <v>7</v>
      </c>
      <c r="P20" s="52">
        <v>10</v>
      </c>
      <c r="Q20" s="70">
        <v>51</v>
      </c>
      <c r="R20" s="70">
        <v>20</v>
      </c>
      <c r="S20" s="70">
        <v>6</v>
      </c>
      <c r="T20" s="70">
        <v>70</v>
      </c>
      <c r="U20" s="70">
        <v>30</v>
      </c>
      <c r="V20" s="70">
        <v>7</v>
      </c>
      <c r="W20" s="70">
        <v>21</v>
      </c>
      <c r="X20" s="222">
        <v>9</v>
      </c>
      <c r="Y20" s="70">
        <v>20</v>
      </c>
      <c r="BD20" s="70"/>
    </row>
    <row r="21" spans="1:56" x14ac:dyDescent="0.25">
      <c r="A21" s="2" t="s">
        <v>50</v>
      </c>
      <c r="B21" s="23"/>
      <c r="C21" s="23"/>
      <c r="D21" s="23"/>
      <c r="E21" s="23">
        <v>1</v>
      </c>
      <c r="F21" s="23">
        <v>2</v>
      </c>
      <c r="G21" s="23"/>
      <c r="H21" s="23"/>
      <c r="I21" s="23">
        <v>3</v>
      </c>
      <c r="J21" s="23"/>
      <c r="K21" s="23"/>
      <c r="L21" s="70">
        <v>4</v>
      </c>
      <c r="M21" s="70">
        <v>3</v>
      </c>
      <c r="N21" s="70">
        <v>0</v>
      </c>
      <c r="O21" s="70">
        <v>0</v>
      </c>
      <c r="P21" s="14">
        <v>1</v>
      </c>
      <c r="Q21" s="70">
        <v>1</v>
      </c>
      <c r="R21" s="70">
        <v>0</v>
      </c>
      <c r="S21" s="70">
        <v>0</v>
      </c>
      <c r="T21" s="70">
        <v>0</v>
      </c>
      <c r="U21" s="70">
        <v>0</v>
      </c>
      <c r="V21" s="70">
        <v>2</v>
      </c>
      <c r="W21" s="70">
        <v>4</v>
      </c>
      <c r="X21" s="70"/>
      <c r="BD21" s="70"/>
    </row>
    <row r="22" spans="1:56" x14ac:dyDescent="0.25">
      <c r="A22" s="2" t="s">
        <v>51</v>
      </c>
      <c r="B22" s="23"/>
      <c r="C22" s="23"/>
      <c r="D22" s="23"/>
      <c r="E22" s="23"/>
      <c r="F22" s="23"/>
      <c r="G22" s="23"/>
      <c r="H22" s="23">
        <v>1</v>
      </c>
      <c r="I22" s="23">
        <v>18</v>
      </c>
      <c r="J22" s="23"/>
      <c r="K22" s="23">
        <v>2</v>
      </c>
      <c r="L22" s="70"/>
      <c r="M22" s="70"/>
      <c r="N22" s="70">
        <v>0</v>
      </c>
      <c r="O22" s="70">
        <v>0</v>
      </c>
      <c r="P22" s="14">
        <v>0</v>
      </c>
      <c r="Q22" s="70">
        <v>0</v>
      </c>
      <c r="R22" s="70">
        <v>0</v>
      </c>
      <c r="S22" s="70">
        <v>1</v>
      </c>
      <c r="T22" s="70">
        <v>6</v>
      </c>
      <c r="U22" s="70">
        <v>7</v>
      </c>
      <c r="V22" s="70">
        <v>8</v>
      </c>
      <c r="W22" s="70">
        <v>0</v>
      </c>
      <c r="X22" s="222">
        <v>3</v>
      </c>
      <c r="Y22" s="70">
        <v>2</v>
      </c>
      <c r="Z22" s="70"/>
      <c r="BD22" s="70"/>
    </row>
    <row r="23" spans="1:56" x14ac:dyDescent="0.25">
      <c r="A23" s="2" t="s">
        <v>42</v>
      </c>
      <c r="B23" s="23"/>
      <c r="C23" s="23">
        <v>4</v>
      </c>
      <c r="D23" s="23"/>
      <c r="E23" s="23">
        <v>1</v>
      </c>
      <c r="F23" s="23">
        <v>1</v>
      </c>
      <c r="G23" s="23"/>
      <c r="H23" s="23">
        <v>2</v>
      </c>
      <c r="I23" s="23">
        <v>3</v>
      </c>
      <c r="J23" s="23">
        <v>10</v>
      </c>
      <c r="K23" s="23">
        <v>1</v>
      </c>
      <c r="L23" s="70">
        <v>7</v>
      </c>
      <c r="M23" s="70"/>
      <c r="N23" s="70">
        <v>4</v>
      </c>
      <c r="O23" s="70">
        <v>4</v>
      </c>
      <c r="P23" s="52">
        <v>2</v>
      </c>
      <c r="Q23" s="70">
        <v>10</v>
      </c>
      <c r="R23" s="70">
        <v>19</v>
      </c>
      <c r="S23" s="70">
        <v>3</v>
      </c>
      <c r="T23" s="70">
        <v>4</v>
      </c>
      <c r="U23" s="70">
        <v>4</v>
      </c>
      <c r="V23" s="70">
        <v>13</v>
      </c>
      <c r="W23" s="70">
        <v>5</v>
      </c>
      <c r="X23" s="222">
        <v>1</v>
      </c>
      <c r="Y23" s="70">
        <v>8</v>
      </c>
      <c r="BD23" s="70"/>
    </row>
    <row r="24" spans="1:56" x14ac:dyDescent="0.25">
      <c r="A24" s="2" t="s">
        <v>8</v>
      </c>
      <c r="B24" s="23"/>
      <c r="C24" s="23"/>
      <c r="D24" s="23"/>
      <c r="E24" s="23">
        <v>5</v>
      </c>
      <c r="F24" s="23">
        <v>2</v>
      </c>
      <c r="G24" s="23">
        <v>1</v>
      </c>
      <c r="H24" s="23">
        <v>2</v>
      </c>
      <c r="I24" s="23">
        <v>3</v>
      </c>
      <c r="J24" s="23">
        <v>37</v>
      </c>
      <c r="K24" s="23">
        <v>20</v>
      </c>
      <c r="L24" s="70">
        <v>7</v>
      </c>
      <c r="M24" s="70">
        <v>61</v>
      </c>
      <c r="N24" s="70">
        <v>36</v>
      </c>
      <c r="O24" s="70">
        <v>38</v>
      </c>
      <c r="P24" s="14">
        <v>28</v>
      </c>
      <c r="Q24" s="70">
        <v>54</v>
      </c>
      <c r="R24" s="70">
        <v>53</v>
      </c>
      <c r="S24" s="70">
        <v>23</v>
      </c>
      <c r="T24" s="70">
        <v>5</v>
      </c>
      <c r="U24" s="70">
        <v>38</v>
      </c>
      <c r="V24" s="70">
        <v>11</v>
      </c>
      <c r="W24" s="70">
        <v>22</v>
      </c>
      <c r="X24" s="222">
        <v>6</v>
      </c>
      <c r="Y24" s="70">
        <v>39</v>
      </c>
      <c r="Z24" s="70"/>
      <c r="BD24" s="70"/>
    </row>
    <row r="25" spans="1:56" x14ac:dyDescent="0.25">
      <c r="A25" s="2" t="s">
        <v>9</v>
      </c>
      <c r="B25" s="23">
        <v>1000</v>
      </c>
      <c r="C25" s="23">
        <v>75</v>
      </c>
      <c r="D25" s="23">
        <v>3015</v>
      </c>
      <c r="E25" s="23">
        <v>602</v>
      </c>
      <c r="F25" s="23">
        <v>10010</v>
      </c>
      <c r="G25" s="23">
        <v>1200</v>
      </c>
      <c r="H25" s="23">
        <v>830</v>
      </c>
      <c r="I25" s="23">
        <v>69</v>
      </c>
      <c r="J25" s="23">
        <v>39</v>
      </c>
      <c r="K25" s="23">
        <v>238</v>
      </c>
      <c r="L25" s="70">
        <v>541</v>
      </c>
      <c r="M25" s="70">
        <v>280</v>
      </c>
      <c r="N25" s="70">
        <v>2386</v>
      </c>
      <c r="O25" s="70">
        <v>1814</v>
      </c>
      <c r="P25" s="14">
        <v>633</v>
      </c>
      <c r="Q25" s="70">
        <v>657</v>
      </c>
      <c r="R25" s="70">
        <v>399</v>
      </c>
      <c r="S25" s="70">
        <v>133</v>
      </c>
      <c r="T25" s="70">
        <v>41</v>
      </c>
      <c r="U25" s="70">
        <v>0</v>
      </c>
      <c r="V25" s="70">
        <v>129</v>
      </c>
      <c r="W25" s="70">
        <v>30</v>
      </c>
      <c r="X25" s="222">
        <v>13</v>
      </c>
      <c r="Y25" s="70">
        <v>45</v>
      </c>
      <c r="Z25" s="70"/>
      <c r="BD25" s="70"/>
    </row>
    <row r="26" spans="1:56" x14ac:dyDescent="0.25">
      <c r="A26" s="2" t="s">
        <v>44</v>
      </c>
      <c r="B26" s="23">
        <v>1</v>
      </c>
      <c r="C26" s="23"/>
      <c r="D26" s="23">
        <v>3</v>
      </c>
      <c r="E26" s="23"/>
      <c r="F26" s="23">
        <v>7</v>
      </c>
      <c r="G26" s="23">
        <v>1</v>
      </c>
      <c r="H26" s="23">
        <v>8</v>
      </c>
      <c r="I26" s="23"/>
      <c r="J26" s="23">
        <v>6</v>
      </c>
      <c r="K26" s="23"/>
      <c r="L26" s="70">
        <v>1</v>
      </c>
      <c r="M26" s="70">
        <v>8</v>
      </c>
      <c r="N26" s="70">
        <v>2</v>
      </c>
      <c r="O26" s="70">
        <v>4</v>
      </c>
      <c r="P26" s="14">
        <v>6</v>
      </c>
      <c r="Q26" s="70">
        <v>7</v>
      </c>
      <c r="R26" s="70">
        <v>2</v>
      </c>
      <c r="S26" s="70">
        <v>3</v>
      </c>
      <c r="T26" s="70">
        <v>2</v>
      </c>
      <c r="U26" s="70">
        <v>1</v>
      </c>
      <c r="V26" s="70">
        <v>5</v>
      </c>
      <c r="W26" s="70">
        <v>7</v>
      </c>
      <c r="X26" s="222">
        <v>2</v>
      </c>
      <c r="Y26" s="70">
        <v>23</v>
      </c>
      <c r="BD26" s="70"/>
    </row>
    <row r="27" spans="1:56" x14ac:dyDescent="0.25">
      <c r="A27" s="2" t="s">
        <v>10</v>
      </c>
      <c r="B27" s="23">
        <v>600</v>
      </c>
      <c r="C27" s="23">
        <v>451</v>
      </c>
      <c r="D27" s="23">
        <v>1812</v>
      </c>
      <c r="E27" s="23">
        <v>766</v>
      </c>
      <c r="F27" s="23">
        <v>1730</v>
      </c>
      <c r="G27" s="23">
        <v>500</v>
      </c>
      <c r="H27" s="23">
        <v>262</v>
      </c>
      <c r="I27" s="23">
        <v>46</v>
      </c>
      <c r="J27" s="23">
        <v>294</v>
      </c>
      <c r="K27" s="23">
        <v>89</v>
      </c>
      <c r="L27" s="70">
        <v>27</v>
      </c>
      <c r="M27" s="70">
        <v>8</v>
      </c>
      <c r="N27" s="70">
        <v>49</v>
      </c>
      <c r="O27" s="70">
        <v>28</v>
      </c>
      <c r="P27" s="52">
        <v>48</v>
      </c>
      <c r="Q27" s="70">
        <v>121</v>
      </c>
      <c r="R27" s="70">
        <v>55</v>
      </c>
      <c r="S27" s="70">
        <v>19</v>
      </c>
      <c r="T27" s="70">
        <v>2</v>
      </c>
      <c r="U27" s="70">
        <v>1</v>
      </c>
      <c r="V27" s="70">
        <v>16</v>
      </c>
      <c r="W27" s="70">
        <v>1</v>
      </c>
      <c r="X27" s="222">
        <v>1</v>
      </c>
      <c r="Y27" s="70">
        <v>4</v>
      </c>
      <c r="AU27" s="221"/>
      <c r="BD27" s="70"/>
    </row>
    <row r="28" spans="1:56" x14ac:dyDescent="0.25">
      <c r="A28" s="2" t="s">
        <v>11</v>
      </c>
      <c r="B28" s="23">
        <v>14000</v>
      </c>
      <c r="C28" s="23">
        <v>12025</v>
      </c>
      <c r="D28" s="23">
        <v>2010</v>
      </c>
      <c r="E28" s="23">
        <v>20510</v>
      </c>
      <c r="F28" s="23">
        <v>20725</v>
      </c>
      <c r="G28" s="23">
        <v>7200</v>
      </c>
      <c r="H28" s="23">
        <v>17469</v>
      </c>
      <c r="I28" s="23">
        <v>3071</v>
      </c>
      <c r="J28" s="23">
        <v>4935</v>
      </c>
      <c r="K28" s="23">
        <v>3908</v>
      </c>
      <c r="L28" s="70">
        <v>16040</v>
      </c>
      <c r="M28" s="70">
        <v>7732</v>
      </c>
      <c r="N28" s="70">
        <v>3834</v>
      </c>
      <c r="O28" s="70">
        <v>2169</v>
      </c>
      <c r="P28" s="14">
        <v>929</v>
      </c>
      <c r="Q28" s="70">
        <v>6925</v>
      </c>
      <c r="R28" s="70">
        <v>13506</v>
      </c>
      <c r="S28" s="70">
        <v>2737</v>
      </c>
      <c r="T28" s="70">
        <v>13499</v>
      </c>
      <c r="U28" s="70">
        <v>4020</v>
      </c>
      <c r="V28" s="70">
        <v>9758</v>
      </c>
      <c r="W28" s="70">
        <v>11508</v>
      </c>
      <c r="X28" s="222">
        <v>10824</v>
      </c>
      <c r="Y28" s="70">
        <v>18706</v>
      </c>
      <c r="BD28" s="70"/>
    </row>
    <row r="29" spans="1:56" x14ac:dyDescent="0.25">
      <c r="A29" s="2" t="s">
        <v>12</v>
      </c>
      <c r="B29" s="23">
        <v>50</v>
      </c>
      <c r="C29" s="23"/>
      <c r="D29" s="23"/>
      <c r="E29" s="23">
        <v>2</v>
      </c>
      <c r="F29" s="23">
        <v>21</v>
      </c>
      <c r="G29" s="23">
        <v>2</v>
      </c>
      <c r="H29" s="23">
        <v>20</v>
      </c>
      <c r="I29" s="23">
        <v>121</v>
      </c>
      <c r="J29" s="23">
        <v>195</v>
      </c>
      <c r="K29" s="23">
        <v>168</v>
      </c>
      <c r="L29" s="70">
        <v>100</v>
      </c>
      <c r="M29" s="70">
        <v>74</v>
      </c>
      <c r="N29" s="70">
        <v>112</v>
      </c>
      <c r="O29" s="70">
        <v>103</v>
      </c>
      <c r="P29" s="52">
        <v>242</v>
      </c>
      <c r="Q29" s="70">
        <v>99</v>
      </c>
      <c r="R29" s="70">
        <v>147</v>
      </c>
      <c r="S29" s="70">
        <v>50</v>
      </c>
      <c r="T29" s="70">
        <v>592</v>
      </c>
      <c r="U29" s="70">
        <v>291</v>
      </c>
      <c r="V29" s="70">
        <v>321</v>
      </c>
      <c r="W29" s="70">
        <v>386</v>
      </c>
      <c r="X29" s="222">
        <v>101</v>
      </c>
      <c r="Y29" s="70">
        <v>202</v>
      </c>
      <c r="BD29" s="70"/>
    </row>
    <row r="30" spans="1:56" x14ac:dyDescent="0.25">
      <c r="A30" s="2" t="s">
        <v>32</v>
      </c>
      <c r="B30" s="23"/>
      <c r="C30" s="23"/>
      <c r="D30" s="23"/>
      <c r="E30" s="23"/>
      <c r="F30" s="23"/>
      <c r="G30" s="23"/>
      <c r="H30" s="23"/>
      <c r="I30" s="23">
        <v>1</v>
      </c>
      <c r="J30" s="23">
        <v>4</v>
      </c>
      <c r="K30" s="23">
        <v>3</v>
      </c>
      <c r="L30" s="70">
        <v>33</v>
      </c>
      <c r="M30" s="70"/>
      <c r="N30" s="70">
        <v>12</v>
      </c>
      <c r="O30" s="70">
        <v>31</v>
      </c>
      <c r="P30" s="14">
        <v>1</v>
      </c>
      <c r="Q30" s="70">
        <v>9</v>
      </c>
      <c r="R30" s="70">
        <v>10</v>
      </c>
      <c r="S30" s="70">
        <v>0</v>
      </c>
      <c r="T30" s="70">
        <v>1</v>
      </c>
      <c r="U30" s="70">
        <v>9</v>
      </c>
      <c r="V30" s="70">
        <v>4</v>
      </c>
      <c r="W30" s="70">
        <v>5</v>
      </c>
      <c r="X30" s="222">
        <v>3</v>
      </c>
      <c r="Y30" s="70">
        <v>14</v>
      </c>
      <c r="BD30" s="70"/>
    </row>
    <row r="31" spans="1:56" x14ac:dyDescent="0.25">
      <c r="A31" s="2" t="s">
        <v>18</v>
      </c>
      <c r="B31" s="23"/>
      <c r="C31" s="23"/>
      <c r="D31" s="23"/>
      <c r="E31" s="23"/>
      <c r="F31" s="23"/>
      <c r="G31" s="23"/>
      <c r="H31" s="23"/>
      <c r="I31" s="23">
        <v>103</v>
      </c>
      <c r="J31" s="23">
        <v>640</v>
      </c>
      <c r="K31" s="23">
        <v>2987</v>
      </c>
      <c r="L31" s="70">
        <v>617</v>
      </c>
      <c r="M31" s="70">
        <v>5272</v>
      </c>
      <c r="N31" s="70">
        <v>987</v>
      </c>
      <c r="O31" s="70">
        <v>285</v>
      </c>
      <c r="P31" s="14">
        <v>6175</v>
      </c>
      <c r="Q31" s="70">
        <v>360</v>
      </c>
      <c r="R31" s="70">
        <v>360</v>
      </c>
      <c r="S31" s="70">
        <v>836</v>
      </c>
      <c r="T31" s="70">
        <v>1826</v>
      </c>
      <c r="U31" s="70">
        <v>1030</v>
      </c>
      <c r="V31" s="70">
        <v>1218</v>
      </c>
      <c r="W31" s="70">
        <v>389</v>
      </c>
      <c r="X31" s="222">
        <v>715</v>
      </c>
      <c r="Y31" s="70">
        <v>2231</v>
      </c>
      <c r="BD31" s="70"/>
    </row>
    <row r="32" spans="1:56" x14ac:dyDescent="0.25">
      <c r="A32" s="2" t="s">
        <v>46</v>
      </c>
      <c r="B32" s="23"/>
      <c r="C32" s="23"/>
      <c r="D32" s="23"/>
      <c r="E32" s="23"/>
      <c r="F32" s="23"/>
      <c r="G32" s="23"/>
      <c r="H32" s="23"/>
      <c r="I32" s="23"/>
      <c r="J32" s="23">
        <v>1</v>
      </c>
      <c r="K32" s="23">
        <v>8</v>
      </c>
      <c r="L32" s="70">
        <v>8</v>
      </c>
      <c r="M32" s="70"/>
      <c r="N32" s="70">
        <v>2</v>
      </c>
      <c r="O32" s="70">
        <v>0</v>
      </c>
      <c r="P32" s="52">
        <v>0</v>
      </c>
      <c r="Q32" s="70">
        <v>0</v>
      </c>
      <c r="R32" s="70">
        <v>1</v>
      </c>
      <c r="S32" s="70">
        <v>1</v>
      </c>
      <c r="T32" s="70">
        <v>3</v>
      </c>
      <c r="U32" s="70">
        <v>0</v>
      </c>
      <c r="V32" s="70">
        <v>0</v>
      </c>
      <c r="W32" s="70">
        <v>0</v>
      </c>
      <c r="X32" s="70"/>
      <c r="Y32" s="70">
        <v>3</v>
      </c>
      <c r="BD32" s="70"/>
    </row>
    <row r="33" spans="1:56" x14ac:dyDescent="0.25">
      <c r="A33" s="2" t="s">
        <v>13</v>
      </c>
      <c r="B33" s="23">
        <v>2</v>
      </c>
      <c r="C33" s="23"/>
      <c r="D33" s="23"/>
      <c r="E33" s="23">
        <v>1</v>
      </c>
      <c r="F33" s="23">
        <v>1</v>
      </c>
      <c r="G33" s="23"/>
      <c r="H33" s="23"/>
      <c r="I33" s="23"/>
      <c r="J33" s="23"/>
      <c r="K33" s="23"/>
      <c r="L33" s="70">
        <v>1</v>
      </c>
      <c r="M33" s="70">
        <v>139</v>
      </c>
      <c r="N33" s="70">
        <v>90</v>
      </c>
      <c r="O33" s="70">
        <v>4</v>
      </c>
      <c r="P33" s="52">
        <v>0</v>
      </c>
      <c r="Q33" s="70">
        <v>15</v>
      </c>
      <c r="R33" s="70">
        <v>10</v>
      </c>
      <c r="S33" s="70">
        <v>40</v>
      </c>
      <c r="T33" s="70">
        <v>20</v>
      </c>
      <c r="U33" s="70">
        <v>0</v>
      </c>
      <c r="V33" s="70">
        <v>10</v>
      </c>
      <c r="W33" s="70">
        <v>0</v>
      </c>
      <c r="X33" s="222">
        <v>13</v>
      </c>
      <c r="Y33" s="70">
        <v>6</v>
      </c>
      <c r="BD33" s="70"/>
    </row>
    <row r="34" spans="1:56" x14ac:dyDescent="0.25">
      <c r="A34" s="2" t="s">
        <v>14</v>
      </c>
      <c r="B34" s="23">
        <v>130</v>
      </c>
      <c r="C34" s="23">
        <v>1760</v>
      </c>
      <c r="D34" s="23">
        <v>133</v>
      </c>
      <c r="E34" s="23">
        <v>1219</v>
      </c>
      <c r="F34" s="23">
        <v>3271</v>
      </c>
      <c r="G34" s="23">
        <v>562</v>
      </c>
      <c r="H34" s="23">
        <v>642</v>
      </c>
      <c r="I34" s="23">
        <v>1091</v>
      </c>
      <c r="J34" s="23">
        <v>535</v>
      </c>
      <c r="K34" s="23">
        <v>938</v>
      </c>
      <c r="L34" s="70">
        <v>1157</v>
      </c>
      <c r="M34" s="70">
        <v>2431</v>
      </c>
      <c r="N34" s="70">
        <v>1480</v>
      </c>
      <c r="O34" s="70">
        <v>785</v>
      </c>
      <c r="P34" s="52">
        <v>507</v>
      </c>
      <c r="Q34" s="70">
        <v>494</v>
      </c>
      <c r="R34" s="70">
        <v>640</v>
      </c>
      <c r="S34" s="70">
        <v>578</v>
      </c>
      <c r="T34" s="70">
        <v>1144</v>
      </c>
      <c r="U34" s="70">
        <v>553</v>
      </c>
      <c r="V34" s="70">
        <v>734</v>
      </c>
      <c r="W34" s="70">
        <v>379</v>
      </c>
      <c r="X34" s="222">
        <v>1440</v>
      </c>
      <c r="Y34" s="70">
        <v>2274</v>
      </c>
      <c r="BD34" s="70"/>
    </row>
    <row r="35" spans="1:56" x14ac:dyDescent="0.25">
      <c r="A35" s="2" t="s">
        <v>40</v>
      </c>
      <c r="B35" s="23"/>
      <c r="C35" s="23"/>
      <c r="D35" s="23"/>
      <c r="E35" s="23"/>
      <c r="F35" s="23">
        <v>7</v>
      </c>
      <c r="G35" s="23">
        <v>2</v>
      </c>
      <c r="H35" s="23"/>
      <c r="I35" s="23"/>
      <c r="J35" s="23"/>
      <c r="K35" s="23"/>
      <c r="L35" s="70">
        <v>1</v>
      </c>
      <c r="M35" s="70"/>
      <c r="N35" s="70">
        <v>6</v>
      </c>
      <c r="O35" s="70">
        <v>0</v>
      </c>
      <c r="P35" s="14">
        <v>1</v>
      </c>
      <c r="Q35" s="70">
        <v>0</v>
      </c>
      <c r="R35" s="70">
        <v>4</v>
      </c>
      <c r="S35" s="70">
        <v>0</v>
      </c>
      <c r="T35" s="70">
        <v>0</v>
      </c>
      <c r="U35" s="70">
        <v>1</v>
      </c>
      <c r="V35" s="70">
        <v>1</v>
      </c>
      <c r="W35" s="70">
        <v>1</v>
      </c>
      <c r="X35" s="222">
        <v>2</v>
      </c>
      <c r="Y35" s="70">
        <v>56</v>
      </c>
      <c r="BD35" s="70"/>
    </row>
    <row r="36" spans="1:56" x14ac:dyDescent="0.25">
      <c r="A36" s="2" t="s">
        <v>52</v>
      </c>
      <c r="B36" s="23"/>
      <c r="C36" s="23"/>
      <c r="D36" s="23"/>
      <c r="E36" s="23"/>
      <c r="F36" s="23"/>
      <c r="G36" s="23"/>
      <c r="H36" s="23"/>
      <c r="I36" s="23">
        <v>1</v>
      </c>
      <c r="J36" s="23"/>
      <c r="K36" s="23"/>
      <c r="L36" s="70">
        <v>6</v>
      </c>
      <c r="M36" s="70"/>
      <c r="N36" s="70">
        <v>0</v>
      </c>
      <c r="O36" s="70">
        <v>0</v>
      </c>
      <c r="P36" s="52">
        <v>1</v>
      </c>
      <c r="Q36" s="70">
        <v>0</v>
      </c>
      <c r="R36" s="70">
        <v>0</v>
      </c>
      <c r="S36" s="70">
        <v>0</v>
      </c>
      <c r="T36" s="70">
        <v>0</v>
      </c>
      <c r="U36" s="70">
        <v>0</v>
      </c>
      <c r="V36" s="70">
        <v>0</v>
      </c>
      <c r="W36" s="70">
        <v>0</v>
      </c>
      <c r="X36" s="70"/>
      <c r="BD36" s="70"/>
    </row>
    <row r="37" spans="1:56" x14ac:dyDescent="0.25">
      <c r="A37" s="2" t="s">
        <v>53</v>
      </c>
      <c r="B37" s="23"/>
      <c r="C37" s="23"/>
      <c r="D37" s="23"/>
      <c r="E37" s="23"/>
      <c r="F37" s="23"/>
      <c r="G37" s="23">
        <v>1</v>
      </c>
      <c r="H37" s="23">
        <v>2</v>
      </c>
      <c r="I37" s="23"/>
      <c r="J37" s="23"/>
      <c r="K37" s="23"/>
      <c r="L37" s="70"/>
      <c r="M37" s="70"/>
      <c r="N37" s="70">
        <v>1</v>
      </c>
      <c r="O37" s="70">
        <v>1</v>
      </c>
      <c r="P37" s="52">
        <v>0</v>
      </c>
      <c r="Q37" s="70">
        <v>0</v>
      </c>
      <c r="R37" s="70">
        <v>0</v>
      </c>
      <c r="S37" s="70">
        <v>0</v>
      </c>
      <c r="T37" s="70">
        <v>67</v>
      </c>
      <c r="U37" s="70">
        <v>3</v>
      </c>
      <c r="V37" s="70">
        <v>0</v>
      </c>
      <c r="W37" s="70">
        <v>0</v>
      </c>
      <c r="X37" s="222">
        <v>2</v>
      </c>
      <c r="BD37" s="70"/>
    </row>
    <row r="38" spans="1:56" x14ac:dyDescent="0.25">
      <c r="A38" s="2" t="s">
        <v>15</v>
      </c>
      <c r="B38" s="23">
        <v>600</v>
      </c>
      <c r="C38" s="23">
        <v>525</v>
      </c>
      <c r="D38" s="23">
        <v>58</v>
      </c>
      <c r="E38" s="23">
        <v>183</v>
      </c>
      <c r="F38" s="23">
        <v>1354</v>
      </c>
      <c r="G38" s="23">
        <v>325</v>
      </c>
      <c r="H38" s="23">
        <v>175</v>
      </c>
      <c r="I38" s="23">
        <v>22</v>
      </c>
      <c r="J38" s="23"/>
      <c r="K38" s="23">
        <v>32</v>
      </c>
      <c r="L38" s="70">
        <v>63</v>
      </c>
      <c r="M38" s="70">
        <v>16</v>
      </c>
      <c r="N38" s="70">
        <v>3</v>
      </c>
      <c r="O38" s="70">
        <v>0</v>
      </c>
      <c r="P38" s="14">
        <v>17</v>
      </c>
      <c r="Q38" s="70">
        <v>38</v>
      </c>
      <c r="R38" s="70">
        <v>24</v>
      </c>
      <c r="S38" s="70">
        <v>0</v>
      </c>
      <c r="T38" s="70">
        <v>11</v>
      </c>
      <c r="U38" s="70">
        <v>12</v>
      </c>
      <c r="V38" s="70">
        <v>70</v>
      </c>
      <c r="W38" s="70">
        <v>102</v>
      </c>
      <c r="X38" s="222">
        <v>100</v>
      </c>
      <c r="Y38" s="70">
        <v>141</v>
      </c>
      <c r="AD38" s="200" t="s">
        <v>73</v>
      </c>
      <c r="AE38" s="173">
        <v>1986</v>
      </c>
      <c r="AF38" s="173">
        <v>1989</v>
      </c>
      <c r="AG38" s="173">
        <v>1990</v>
      </c>
      <c r="AH38" s="173">
        <v>1991</v>
      </c>
      <c r="AI38" s="173">
        <v>1992</v>
      </c>
      <c r="AJ38" s="173">
        <v>1993</v>
      </c>
      <c r="AK38" s="173">
        <v>1994</v>
      </c>
      <c r="AL38" s="173">
        <v>2009</v>
      </c>
      <c r="AM38" s="173">
        <v>2010</v>
      </c>
      <c r="AN38" s="173">
        <v>2011</v>
      </c>
      <c r="AO38" s="173">
        <v>2012</v>
      </c>
      <c r="AP38" s="173">
        <v>2013</v>
      </c>
      <c r="AQ38" s="173">
        <v>2014</v>
      </c>
      <c r="AR38" s="189">
        <v>2015</v>
      </c>
      <c r="AS38" s="173">
        <v>2016</v>
      </c>
      <c r="AT38" s="173">
        <v>2017</v>
      </c>
      <c r="AU38" s="173">
        <v>2018</v>
      </c>
      <c r="AV38" s="173">
        <v>2019</v>
      </c>
      <c r="AW38" s="173">
        <v>2020</v>
      </c>
      <c r="AX38" s="173">
        <v>2021</v>
      </c>
      <c r="AY38" s="173">
        <v>2022</v>
      </c>
      <c r="AZ38" s="173">
        <v>2023</v>
      </c>
      <c r="BA38" s="173">
        <v>2024</v>
      </c>
      <c r="BB38" s="173">
        <v>2025</v>
      </c>
      <c r="BD38" s="70"/>
    </row>
    <row r="39" spans="1:56" x14ac:dyDescent="0.25">
      <c r="A39" s="2" t="s">
        <v>54</v>
      </c>
      <c r="B39" s="23"/>
      <c r="C39" s="23"/>
      <c r="D39" s="23"/>
      <c r="E39" s="23"/>
      <c r="F39" s="23"/>
      <c r="G39" s="23"/>
      <c r="H39" s="23"/>
      <c r="I39" s="23"/>
      <c r="J39" s="23"/>
      <c r="K39" s="23"/>
      <c r="L39" s="70">
        <v>1</v>
      </c>
      <c r="M39" s="70">
        <v>19</v>
      </c>
      <c r="N39" s="70">
        <v>0</v>
      </c>
      <c r="O39" s="70">
        <v>0</v>
      </c>
      <c r="P39" s="14">
        <v>0</v>
      </c>
      <c r="Q39" s="70">
        <v>1</v>
      </c>
      <c r="R39" s="70">
        <v>7</v>
      </c>
      <c r="S39" s="70">
        <v>2</v>
      </c>
      <c r="T39" s="70">
        <v>0</v>
      </c>
      <c r="U39" s="70">
        <v>49</v>
      </c>
      <c r="V39" s="70">
        <v>3</v>
      </c>
      <c r="W39" s="70">
        <v>9</v>
      </c>
      <c r="X39" s="222">
        <v>26</v>
      </c>
      <c r="AC39" s="74" t="s">
        <v>130</v>
      </c>
      <c r="AD39" s="74"/>
      <c r="AE39" s="23">
        <v>16664</v>
      </c>
      <c r="AF39" s="23">
        <v>14849</v>
      </c>
      <c r="AG39" s="23">
        <v>7123</v>
      </c>
      <c r="AH39" s="23">
        <v>23478</v>
      </c>
      <c r="AI39" s="23">
        <v>37437</v>
      </c>
      <c r="AJ39" s="23">
        <v>9872</v>
      </c>
      <c r="AK39" s="23">
        <v>19628</v>
      </c>
      <c r="BD39" s="70"/>
    </row>
    <row r="40" spans="1:56" x14ac:dyDescent="0.25">
      <c r="A40" s="2" t="s">
        <v>72</v>
      </c>
      <c r="B40" s="23"/>
      <c r="C40" s="23"/>
      <c r="D40" s="23"/>
      <c r="E40" s="23"/>
      <c r="F40" s="23"/>
      <c r="G40" s="23"/>
      <c r="H40" s="23"/>
      <c r="I40" s="23">
        <v>97</v>
      </c>
      <c r="J40" s="23">
        <v>71</v>
      </c>
      <c r="K40" s="23">
        <v>42</v>
      </c>
      <c r="L40" s="70">
        <v>75</v>
      </c>
      <c r="M40" s="70">
        <v>304</v>
      </c>
      <c r="N40" s="70">
        <v>43</v>
      </c>
      <c r="O40" s="70">
        <v>48</v>
      </c>
      <c r="P40" s="108">
        <v>17</v>
      </c>
      <c r="Q40" s="70">
        <v>11</v>
      </c>
      <c r="R40" s="70">
        <v>120</v>
      </c>
      <c r="S40" s="70">
        <v>153</v>
      </c>
      <c r="T40" s="70">
        <v>55</v>
      </c>
      <c r="U40" s="70">
        <v>98</v>
      </c>
      <c r="V40" s="70">
        <v>122</v>
      </c>
      <c r="W40" s="70">
        <v>3</v>
      </c>
      <c r="X40" s="222">
        <v>60</v>
      </c>
      <c r="Y40" s="70">
        <v>8</v>
      </c>
      <c r="Z40" s="70"/>
      <c r="AC40" s="74" t="s">
        <v>131</v>
      </c>
      <c r="AD40" s="74"/>
      <c r="AL40" s="23">
        <v>4994</v>
      </c>
      <c r="AM40" s="23">
        <v>7314</v>
      </c>
      <c r="AN40" s="23">
        <v>8858</v>
      </c>
      <c r="AO40" s="70">
        <v>19309</v>
      </c>
      <c r="AP40" s="70">
        <v>16815</v>
      </c>
      <c r="AQ40" s="70">
        <v>9402</v>
      </c>
      <c r="AR40" s="70">
        <v>5776</v>
      </c>
      <c r="AS40" s="70">
        <v>8932</v>
      </c>
      <c r="AT40" s="70">
        <v>9157</v>
      </c>
      <c r="AU40" s="70">
        <v>15805</v>
      </c>
      <c r="AV40" s="11">
        <v>4852</v>
      </c>
      <c r="AW40" s="108">
        <v>17626</v>
      </c>
      <c r="AX40" s="70">
        <v>6426</v>
      </c>
      <c r="AY40" s="108">
        <v>12779</v>
      </c>
      <c r="AZ40" s="108">
        <v>13367</v>
      </c>
      <c r="BA40" s="70">
        <v>13651</v>
      </c>
      <c r="BB40" s="108">
        <v>24118</v>
      </c>
      <c r="BD40" s="70"/>
    </row>
    <row r="41" spans="1:56" x14ac:dyDescent="0.25">
      <c r="A41" s="2" t="s">
        <v>16</v>
      </c>
      <c r="B41" s="23"/>
      <c r="C41" s="23"/>
      <c r="D41" s="23"/>
      <c r="E41" s="23"/>
      <c r="F41" s="23"/>
      <c r="G41" s="23"/>
      <c r="H41" s="23"/>
      <c r="I41" s="23"/>
      <c r="J41" s="23"/>
      <c r="K41" s="23"/>
      <c r="L41" s="70"/>
      <c r="M41" s="70"/>
      <c r="N41" s="70">
        <v>0</v>
      </c>
      <c r="O41" s="70">
        <v>0</v>
      </c>
      <c r="P41" s="70">
        <v>0</v>
      </c>
      <c r="Q41" s="70">
        <v>0</v>
      </c>
      <c r="R41" s="70">
        <v>0</v>
      </c>
      <c r="S41" s="108">
        <v>1</v>
      </c>
      <c r="T41" s="70">
        <v>2</v>
      </c>
      <c r="U41" s="70">
        <v>0</v>
      </c>
      <c r="V41" s="70">
        <v>0</v>
      </c>
      <c r="W41" s="70">
        <v>0</v>
      </c>
      <c r="X41" s="222"/>
      <c r="Z41" s="70"/>
      <c r="AL41" s="23"/>
      <c r="AM41" s="23"/>
      <c r="AN41" s="23"/>
      <c r="AO41" s="70"/>
      <c r="AP41" s="70"/>
      <c r="AQ41" s="70"/>
      <c r="AR41" s="70"/>
      <c r="AS41" s="70"/>
      <c r="AT41" s="70"/>
      <c r="AU41" s="70"/>
      <c r="AV41" s="11"/>
      <c r="AW41" s="108"/>
      <c r="AX41" s="70"/>
      <c r="BD41" s="11"/>
    </row>
    <row r="42" spans="1:56" x14ac:dyDescent="0.25">
      <c r="A42" t="s">
        <v>55</v>
      </c>
      <c r="B42" s="150"/>
      <c r="C42" s="14"/>
      <c r="D42" s="14"/>
      <c r="E42" s="14"/>
      <c r="F42" s="14"/>
      <c r="G42" s="14"/>
      <c r="H42" s="14"/>
      <c r="I42" s="14"/>
      <c r="J42" s="14"/>
      <c r="K42" s="14"/>
      <c r="L42" s="108"/>
      <c r="M42" s="70"/>
      <c r="N42" s="70">
        <v>0</v>
      </c>
      <c r="O42" s="70">
        <v>0</v>
      </c>
      <c r="P42" s="70">
        <v>0</v>
      </c>
      <c r="Q42" s="70">
        <v>0</v>
      </c>
      <c r="R42" s="70">
        <v>0</v>
      </c>
      <c r="S42" s="70">
        <v>0</v>
      </c>
      <c r="T42" s="70">
        <v>0</v>
      </c>
      <c r="U42" s="70">
        <v>0</v>
      </c>
      <c r="V42" s="70">
        <v>0</v>
      </c>
      <c r="W42" s="70">
        <v>0</v>
      </c>
      <c r="X42" s="70"/>
      <c r="AE42" s="190" t="s">
        <v>175</v>
      </c>
      <c r="AL42" s="23"/>
      <c r="AM42" s="23"/>
      <c r="AN42" s="23"/>
      <c r="AO42" s="70"/>
      <c r="AP42" s="70"/>
      <c r="AQ42" s="70"/>
      <c r="AR42" s="70"/>
      <c r="AS42" s="70"/>
      <c r="AT42" s="70"/>
      <c r="AU42" s="70"/>
      <c r="AV42" s="11"/>
      <c r="AW42" s="108"/>
      <c r="AX42" s="70"/>
    </row>
    <row r="43" spans="1:56" x14ac:dyDescent="0.25">
      <c r="A43" s="109" t="s">
        <v>17</v>
      </c>
      <c r="B43" s="16"/>
      <c r="C43" s="14"/>
      <c r="D43" s="14"/>
      <c r="E43" s="14">
        <v>100</v>
      </c>
      <c r="F43" s="14"/>
      <c r="G43" s="14"/>
      <c r="H43" s="14">
        <v>100</v>
      </c>
      <c r="I43" s="14"/>
      <c r="J43" s="14"/>
      <c r="K43" s="14">
        <v>1</v>
      </c>
      <c r="L43" s="108"/>
      <c r="M43" s="70"/>
      <c r="N43" s="70">
        <v>1</v>
      </c>
      <c r="O43" s="70">
        <v>1</v>
      </c>
      <c r="P43">
        <v>17</v>
      </c>
      <c r="Q43" s="70">
        <v>0</v>
      </c>
      <c r="R43" s="70">
        <v>0</v>
      </c>
      <c r="S43" s="70">
        <v>12</v>
      </c>
      <c r="T43" s="70">
        <v>2</v>
      </c>
      <c r="U43">
        <v>2</v>
      </c>
      <c r="V43" s="70">
        <v>1</v>
      </c>
      <c r="W43" s="70">
        <v>60</v>
      </c>
      <c r="X43" s="70"/>
      <c r="Z43" s="70"/>
      <c r="AC43" s="74" t="s">
        <v>130</v>
      </c>
      <c r="AE43" s="70">
        <f>SUM(AE39:AK39)/7</f>
        <v>18435.857142857141</v>
      </c>
    </row>
    <row r="44" spans="1:56" x14ac:dyDescent="0.25">
      <c r="A44" s="74" t="s">
        <v>210</v>
      </c>
      <c r="B44" s="110"/>
      <c r="C44" s="24"/>
      <c r="D44" s="24"/>
      <c r="E44" s="24"/>
      <c r="F44" s="24"/>
      <c r="G44" s="24"/>
      <c r="H44" s="24"/>
      <c r="I44" s="24"/>
      <c r="J44" s="24"/>
      <c r="K44" s="24"/>
      <c r="L44" s="81"/>
      <c r="M44" s="81">
        <v>5</v>
      </c>
      <c r="N44" s="81">
        <v>0</v>
      </c>
      <c r="O44" s="81">
        <v>0</v>
      </c>
      <c r="P44" s="70">
        <v>0</v>
      </c>
      <c r="Q44" s="70">
        <v>0</v>
      </c>
      <c r="R44" s="70">
        <v>0</v>
      </c>
      <c r="S44" s="70">
        <v>0</v>
      </c>
      <c r="T44" s="70">
        <v>0</v>
      </c>
      <c r="U44" s="70">
        <v>0</v>
      </c>
      <c r="V44" s="70">
        <v>0</v>
      </c>
      <c r="W44" s="70">
        <v>0</v>
      </c>
      <c r="X44" s="70"/>
      <c r="AC44" s="74" t="s">
        <v>131</v>
      </c>
      <c r="AE44" s="11">
        <f>SUM(AL40:BB40)/17</f>
        <v>11716.529411764706</v>
      </c>
    </row>
    <row r="45" spans="1:56" x14ac:dyDescent="0.25">
      <c r="A45" s="188" t="s">
        <v>24</v>
      </c>
      <c r="B45" s="23">
        <v>16664</v>
      </c>
      <c r="C45" s="23">
        <v>14849</v>
      </c>
      <c r="D45" s="23">
        <v>7123</v>
      </c>
      <c r="E45" s="23">
        <v>23478</v>
      </c>
      <c r="F45" s="23">
        <v>37437</v>
      </c>
      <c r="G45" s="23">
        <v>9872</v>
      </c>
      <c r="H45" s="23">
        <v>19628</v>
      </c>
      <c r="I45" s="23">
        <v>4994</v>
      </c>
      <c r="J45" s="23">
        <v>7314</v>
      </c>
      <c r="K45" s="23">
        <v>8858</v>
      </c>
      <c r="L45" s="70">
        <v>19309</v>
      </c>
      <c r="M45" s="70">
        <v>16815</v>
      </c>
      <c r="N45" s="70">
        <f>SUM(N12:N44)</f>
        <v>9402</v>
      </c>
      <c r="O45" s="70">
        <f>SUM(O12:O44)</f>
        <v>5776</v>
      </c>
      <c r="P45" s="131">
        <v>8932</v>
      </c>
      <c r="Q45" s="129">
        <f>SUM(Q12:Q44)</f>
        <v>9157</v>
      </c>
      <c r="R45" s="129">
        <v>15805</v>
      </c>
      <c r="S45" s="129">
        <v>4852</v>
      </c>
      <c r="T45" s="175">
        <v>17626</v>
      </c>
      <c r="U45" s="187">
        <v>6426</v>
      </c>
      <c r="V45" s="220">
        <v>12779</v>
      </c>
      <c r="W45" s="257">
        <v>13367</v>
      </c>
      <c r="X45" s="276">
        <f>SUM(X12:X44)</f>
        <v>13651</v>
      </c>
      <c r="Y45" s="322">
        <v>24118</v>
      </c>
      <c r="Z45" s="70"/>
      <c r="AC45" t="s">
        <v>189</v>
      </c>
      <c r="AE45" s="159">
        <f>AE44/AE43</f>
        <v>0.63552940994144136</v>
      </c>
      <c r="AZ45" s="70"/>
      <c r="BA45" s="70"/>
      <c r="BB45" s="70"/>
      <c r="BC45" s="70"/>
      <c r="BD45" s="70"/>
    </row>
    <row r="46" spans="1:56" x14ac:dyDescent="0.25">
      <c r="X46" s="70"/>
      <c r="Z46" s="70"/>
    </row>
    <row r="47" spans="1:56" x14ac:dyDescent="0.25">
      <c r="Z47" s="70"/>
    </row>
    <row r="48" spans="1:56" x14ac:dyDescent="0.25">
      <c r="B48" s="1"/>
      <c r="C48" s="1"/>
      <c r="D48" s="1"/>
      <c r="E48" s="1"/>
      <c r="F48" s="1"/>
      <c r="G48" s="1"/>
      <c r="H48" s="1"/>
      <c r="Z48" s="70"/>
    </row>
    <row r="49" spans="1:42" x14ac:dyDescent="0.25">
      <c r="A49" s="30" t="s">
        <v>262</v>
      </c>
      <c r="Y49" s="222"/>
    </row>
    <row r="50" spans="1:42" x14ac:dyDescent="0.25">
      <c r="Y50" s="222"/>
    </row>
    <row r="51" spans="1:42" x14ac:dyDescent="0.25">
      <c r="A51" t="s">
        <v>165</v>
      </c>
    </row>
    <row r="52" spans="1:42" x14ac:dyDescent="0.25">
      <c r="A52" t="s">
        <v>166</v>
      </c>
    </row>
    <row r="53" spans="1:42" x14ac:dyDescent="0.25">
      <c r="A53" t="s">
        <v>185</v>
      </c>
    </row>
    <row r="54" spans="1:42" x14ac:dyDescent="0.25">
      <c r="A54" t="s">
        <v>198</v>
      </c>
      <c r="B54" s="1"/>
      <c r="C54" s="1"/>
      <c r="D54" s="1"/>
      <c r="E54" s="1"/>
      <c r="F54" s="1"/>
      <c r="G54" s="1"/>
      <c r="H54" s="1"/>
      <c r="I54" s="20" t="s">
        <v>109</v>
      </c>
      <c r="J54" s="20" t="s">
        <v>70</v>
      </c>
      <c r="K54" s="20" t="s">
        <v>109</v>
      </c>
      <c r="L54" s="20" t="s">
        <v>70</v>
      </c>
      <c r="M54" s="20" t="s">
        <v>109</v>
      </c>
      <c r="N54" s="20" t="s">
        <v>70</v>
      </c>
      <c r="O54" s="20" t="s">
        <v>109</v>
      </c>
      <c r="P54" s="20" t="s">
        <v>70</v>
      </c>
      <c r="Q54" s="20" t="s">
        <v>109</v>
      </c>
      <c r="R54" s="20" t="s">
        <v>70</v>
      </c>
      <c r="S54" s="20" t="s">
        <v>109</v>
      </c>
      <c r="T54" s="20" t="s">
        <v>70</v>
      </c>
      <c r="U54" s="20" t="s">
        <v>109</v>
      </c>
      <c r="V54" s="20" t="s">
        <v>70</v>
      </c>
      <c r="W54" s="20" t="s">
        <v>109</v>
      </c>
      <c r="X54" s="20" t="s">
        <v>70</v>
      </c>
      <c r="Y54" s="20" t="s">
        <v>109</v>
      </c>
      <c r="Z54" s="20" t="s">
        <v>70</v>
      </c>
      <c r="AA54" s="20" t="s">
        <v>109</v>
      </c>
      <c r="AB54" s="20" t="s">
        <v>70</v>
      </c>
      <c r="AC54" s="20" t="s">
        <v>109</v>
      </c>
      <c r="AD54" s="20" t="s">
        <v>70</v>
      </c>
      <c r="AE54" s="20" t="s">
        <v>109</v>
      </c>
      <c r="AF54" s="20" t="s">
        <v>70</v>
      </c>
      <c r="AG54" s="20" t="s">
        <v>109</v>
      </c>
      <c r="AH54" s="20" t="s">
        <v>70</v>
      </c>
      <c r="AI54" s="20" t="s">
        <v>109</v>
      </c>
      <c r="AJ54" s="20" t="s">
        <v>70</v>
      </c>
      <c r="AK54" s="20" t="s">
        <v>109</v>
      </c>
      <c r="AL54" s="20" t="s">
        <v>70</v>
      </c>
      <c r="AM54" s="20" t="s">
        <v>109</v>
      </c>
      <c r="AN54" s="20" t="s">
        <v>70</v>
      </c>
      <c r="AO54" s="20" t="s">
        <v>109</v>
      </c>
      <c r="AP54" s="20" t="s">
        <v>70</v>
      </c>
    </row>
    <row r="55" spans="1:42" x14ac:dyDescent="0.25">
      <c r="B55" s="1"/>
      <c r="C55" s="1"/>
      <c r="D55" s="1"/>
      <c r="E55" s="1"/>
      <c r="F55" s="1"/>
      <c r="G55" s="1"/>
      <c r="H55" s="1"/>
      <c r="I55" s="20" t="s">
        <v>110</v>
      </c>
      <c r="J55" s="20" t="s">
        <v>71</v>
      </c>
      <c r="K55" s="20" t="s">
        <v>110</v>
      </c>
      <c r="L55" s="20" t="s">
        <v>71</v>
      </c>
      <c r="M55" s="20" t="s">
        <v>110</v>
      </c>
      <c r="N55" s="20" t="s">
        <v>71</v>
      </c>
      <c r="O55" s="20" t="s">
        <v>110</v>
      </c>
      <c r="P55" s="20" t="s">
        <v>71</v>
      </c>
      <c r="Q55" s="20" t="s">
        <v>110</v>
      </c>
      <c r="R55" s="20" t="s">
        <v>71</v>
      </c>
      <c r="S55" s="20" t="s">
        <v>110</v>
      </c>
      <c r="T55" s="20" t="s">
        <v>71</v>
      </c>
      <c r="U55" s="20" t="s">
        <v>110</v>
      </c>
      <c r="V55" s="20" t="s">
        <v>71</v>
      </c>
      <c r="W55" s="20" t="s">
        <v>110</v>
      </c>
      <c r="X55" s="20" t="s">
        <v>71</v>
      </c>
      <c r="Y55" s="20" t="s">
        <v>110</v>
      </c>
      <c r="Z55" s="20" t="s">
        <v>71</v>
      </c>
      <c r="AA55" s="20" t="s">
        <v>110</v>
      </c>
      <c r="AB55" s="20" t="s">
        <v>71</v>
      </c>
      <c r="AC55" s="20" t="s">
        <v>110</v>
      </c>
      <c r="AD55" s="20" t="s">
        <v>115</v>
      </c>
      <c r="AE55" s="20" t="s">
        <v>110</v>
      </c>
      <c r="AF55" s="20" t="s">
        <v>115</v>
      </c>
      <c r="AG55" s="20" t="s">
        <v>110</v>
      </c>
      <c r="AH55" s="20" t="s">
        <v>115</v>
      </c>
      <c r="AI55" s="20" t="s">
        <v>110</v>
      </c>
      <c r="AJ55" s="20" t="s">
        <v>115</v>
      </c>
      <c r="AK55" s="20" t="s">
        <v>110</v>
      </c>
      <c r="AL55" s="20" t="s">
        <v>115</v>
      </c>
      <c r="AM55" s="20" t="s">
        <v>110</v>
      </c>
      <c r="AN55" s="20" t="s">
        <v>115</v>
      </c>
      <c r="AO55" s="20" t="s">
        <v>110</v>
      </c>
      <c r="AP55" s="20" t="s">
        <v>115</v>
      </c>
    </row>
    <row r="56" spans="1:42" x14ac:dyDescent="0.25">
      <c r="A56" s="5" t="s">
        <v>19</v>
      </c>
      <c r="B56" s="96">
        <v>1986</v>
      </c>
      <c r="C56" s="96">
        <v>1989</v>
      </c>
      <c r="D56" s="96">
        <v>1990</v>
      </c>
      <c r="E56" s="96">
        <v>1991</v>
      </c>
      <c r="F56" s="96">
        <v>1992</v>
      </c>
      <c r="G56" s="96">
        <v>1993</v>
      </c>
      <c r="H56" s="96">
        <v>1994</v>
      </c>
      <c r="I56" s="96">
        <v>2009</v>
      </c>
      <c r="J56" s="96">
        <v>2009</v>
      </c>
      <c r="K56" s="96">
        <v>2010</v>
      </c>
      <c r="L56" s="96">
        <v>2010</v>
      </c>
      <c r="M56" s="96">
        <v>2011</v>
      </c>
      <c r="N56" s="7">
        <v>2011</v>
      </c>
      <c r="O56" s="7">
        <v>2012</v>
      </c>
      <c r="P56" s="7">
        <v>2012</v>
      </c>
      <c r="Q56" s="7">
        <v>2013</v>
      </c>
      <c r="R56" s="7">
        <v>2013</v>
      </c>
      <c r="S56" s="7">
        <v>2014</v>
      </c>
      <c r="T56" s="7">
        <v>2014</v>
      </c>
      <c r="U56" s="7">
        <v>2015</v>
      </c>
      <c r="V56" s="7">
        <v>2015</v>
      </c>
      <c r="W56" s="7">
        <v>2016</v>
      </c>
      <c r="X56" s="7">
        <v>2016</v>
      </c>
      <c r="Y56" s="7">
        <v>2017</v>
      </c>
      <c r="Z56" s="7">
        <v>2017</v>
      </c>
      <c r="AA56" s="7">
        <v>2018</v>
      </c>
      <c r="AB56" s="7">
        <v>2018</v>
      </c>
      <c r="AC56" s="7">
        <v>2019</v>
      </c>
      <c r="AD56" s="7">
        <v>2019</v>
      </c>
      <c r="AE56" s="7">
        <v>2020</v>
      </c>
      <c r="AF56" s="7">
        <v>2020</v>
      </c>
      <c r="AG56" s="7">
        <v>2021</v>
      </c>
      <c r="AH56" s="7">
        <v>2021</v>
      </c>
      <c r="AI56" s="7">
        <v>2022</v>
      </c>
      <c r="AJ56" s="7">
        <v>2022</v>
      </c>
      <c r="AK56" s="7">
        <v>2023</v>
      </c>
      <c r="AL56" s="7">
        <v>2023</v>
      </c>
      <c r="AM56" s="7">
        <v>2024</v>
      </c>
      <c r="AN56" s="7">
        <v>2024</v>
      </c>
      <c r="AO56" s="7">
        <v>2025</v>
      </c>
      <c r="AP56" s="7">
        <v>2025</v>
      </c>
    </row>
    <row r="57" spans="1:42" x14ac:dyDescent="0.25">
      <c r="A57" s="2" t="s">
        <v>1</v>
      </c>
      <c r="B57" s="23">
        <v>6</v>
      </c>
      <c r="C57" s="23">
        <v>8</v>
      </c>
      <c r="D57" s="23">
        <v>1</v>
      </c>
      <c r="E57" s="23">
        <v>9</v>
      </c>
      <c r="F57" s="23">
        <v>27</v>
      </c>
      <c r="G57" s="23">
        <v>22</v>
      </c>
      <c r="H57" s="23">
        <v>28</v>
      </c>
      <c r="I57" s="23">
        <v>164</v>
      </c>
      <c r="J57" s="23">
        <v>159</v>
      </c>
      <c r="K57" s="23">
        <v>190</v>
      </c>
      <c r="L57" s="23">
        <v>158</v>
      </c>
      <c r="M57" s="23">
        <v>147</v>
      </c>
      <c r="N57" s="23">
        <v>142</v>
      </c>
      <c r="O57" s="70">
        <v>121</v>
      </c>
      <c r="P57" s="70">
        <v>118</v>
      </c>
      <c r="Q57" s="70">
        <v>92</v>
      </c>
      <c r="R57" s="70">
        <v>86</v>
      </c>
      <c r="S57" s="70">
        <v>208</v>
      </c>
      <c r="T57" s="70">
        <v>203</v>
      </c>
      <c r="U57" s="70">
        <v>239</v>
      </c>
      <c r="V57" s="70">
        <v>231</v>
      </c>
      <c r="W57" s="70">
        <v>214</v>
      </c>
      <c r="X57" s="11">
        <v>198</v>
      </c>
      <c r="Y57" s="70">
        <v>243</v>
      </c>
      <c r="Z57" s="70">
        <v>230</v>
      </c>
      <c r="AA57" s="70">
        <v>272</v>
      </c>
      <c r="AB57" s="70">
        <v>257</v>
      </c>
      <c r="AC57" s="70">
        <v>204</v>
      </c>
      <c r="AD57" s="70">
        <v>186</v>
      </c>
      <c r="AE57" s="70">
        <v>205</v>
      </c>
      <c r="AF57" s="70">
        <v>184</v>
      </c>
      <c r="AG57" s="70">
        <v>132</v>
      </c>
      <c r="AH57" s="70">
        <v>128</v>
      </c>
      <c r="AI57" s="70">
        <v>164</v>
      </c>
      <c r="AJ57" s="70">
        <v>153</v>
      </c>
      <c r="AK57" s="70">
        <v>195</v>
      </c>
      <c r="AL57" s="70">
        <v>188</v>
      </c>
      <c r="AM57" s="157">
        <v>135</v>
      </c>
      <c r="AN57" s="222">
        <v>134</v>
      </c>
      <c r="AO57">
        <v>221</v>
      </c>
      <c r="AP57" s="70">
        <v>192</v>
      </c>
    </row>
    <row r="58" spans="1:42" x14ac:dyDescent="0.25">
      <c r="A58" s="2" t="s">
        <v>45</v>
      </c>
      <c r="B58" s="23"/>
      <c r="C58" s="23"/>
      <c r="D58" s="23">
        <v>5</v>
      </c>
      <c r="E58" s="23">
        <v>26</v>
      </c>
      <c r="F58" s="23">
        <v>9</v>
      </c>
      <c r="G58" s="23"/>
      <c r="H58" s="23">
        <v>1</v>
      </c>
      <c r="I58" s="23">
        <v>3</v>
      </c>
      <c r="J58" s="23">
        <v>3</v>
      </c>
      <c r="K58" s="23"/>
      <c r="L58" s="23"/>
      <c r="M58" s="23">
        <v>1</v>
      </c>
      <c r="N58" s="23"/>
      <c r="O58" s="70">
        <v>1</v>
      </c>
      <c r="P58" s="70">
        <v>1</v>
      </c>
      <c r="Q58" s="70">
        <v>10</v>
      </c>
      <c r="R58" s="70">
        <v>2</v>
      </c>
      <c r="S58" s="70">
        <v>0</v>
      </c>
      <c r="T58" s="70">
        <v>0</v>
      </c>
      <c r="U58" s="70">
        <v>0</v>
      </c>
      <c r="V58" s="70">
        <v>0</v>
      </c>
      <c r="W58" s="70">
        <v>0</v>
      </c>
      <c r="X58" s="11">
        <v>0</v>
      </c>
      <c r="Y58" s="70">
        <v>0</v>
      </c>
      <c r="Z58" s="70">
        <v>0</v>
      </c>
      <c r="AA58" s="70">
        <v>0</v>
      </c>
      <c r="AB58" s="70">
        <v>0</v>
      </c>
      <c r="AC58" s="70">
        <v>2</v>
      </c>
      <c r="AD58" s="70">
        <v>0</v>
      </c>
      <c r="AE58" s="70">
        <v>0</v>
      </c>
      <c r="AF58" s="70">
        <v>0</v>
      </c>
      <c r="AG58" s="70">
        <v>1</v>
      </c>
      <c r="AH58" s="70">
        <v>1</v>
      </c>
      <c r="AI58" s="70">
        <v>0</v>
      </c>
      <c r="AJ58" s="70">
        <v>0</v>
      </c>
      <c r="AK58" s="70"/>
      <c r="AL58" s="70">
        <v>0</v>
      </c>
      <c r="AM58" s="157"/>
      <c r="AN58" s="70"/>
    </row>
    <row r="59" spans="1:42" x14ac:dyDescent="0.25">
      <c r="A59" s="2" t="s">
        <v>41</v>
      </c>
      <c r="B59" s="23"/>
      <c r="C59" s="23"/>
      <c r="D59" s="23"/>
      <c r="E59" s="23"/>
      <c r="F59" s="23"/>
      <c r="G59" s="23"/>
      <c r="H59" s="23">
        <v>7</v>
      </c>
      <c r="I59" s="23">
        <v>4</v>
      </c>
      <c r="J59" s="23">
        <v>4</v>
      </c>
      <c r="K59" s="23">
        <v>39</v>
      </c>
      <c r="L59" s="23">
        <v>39</v>
      </c>
      <c r="M59" s="23">
        <v>5</v>
      </c>
      <c r="N59" s="23">
        <v>2</v>
      </c>
      <c r="O59" s="70">
        <v>92</v>
      </c>
      <c r="P59" s="70">
        <v>90</v>
      </c>
      <c r="Q59" s="70">
        <v>93</v>
      </c>
      <c r="R59" s="70">
        <v>89</v>
      </c>
      <c r="S59" s="70">
        <v>17</v>
      </c>
      <c r="T59" s="70">
        <v>15</v>
      </c>
      <c r="U59" s="70">
        <v>4</v>
      </c>
      <c r="V59" s="70">
        <v>4</v>
      </c>
      <c r="W59" s="70">
        <v>23</v>
      </c>
      <c r="X59" s="11">
        <v>23</v>
      </c>
      <c r="Y59" s="70">
        <v>12</v>
      </c>
      <c r="Z59" s="70">
        <v>12</v>
      </c>
      <c r="AA59" s="70">
        <v>16</v>
      </c>
      <c r="AB59" s="70">
        <v>16</v>
      </c>
      <c r="AC59" s="70">
        <v>8</v>
      </c>
      <c r="AD59" s="70">
        <v>8</v>
      </c>
      <c r="AE59" s="70">
        <v>42</v>
      </c>
      <c r="AF59" s="70">
        <v>23</v>
      </c>
      <c r="AG59" s="70">
        <v>3</v>
      </c>
      <c r="AH59" s="70">
        <v>2</v>
      </c>
      <c r="AI59" s="70">
        <v>90</v>
      </c>
      <c r="AJ59" s="70">
        <v>90</v>
      </c>
      <c r="AK59" s="70">
        <v>58</v>
      </c>
      <c r="AL59" s="70">
        <v>58</v>
      </c>
      <c r="AM59" s="157">
        <v>34</v>
      </c>
      <c r="AN59" s="222">
        <v>26</v>
      </c>
      <c r="AO59">
        <v>5</v>
      </c>
      <c r="AP59" s="70">
        <v>5</v>
      </c>
    </row>
    <row r="60" spans="1:42" x14ac:dyDescent="0.25">
      <c r="A60" s="2" t="s">
        <v>2</v>
      </c>
      <c r="B60" s="23">
        <v>275</v>
      </c>
      <c r="C60" s="23">
        <v>1</v>
      </c>
      <c r="D60" s="23">
        <v>86</v>
      </c>
      <c r="E60" s="23">
        <v>52</v>
      </c>
      <c r="F60" s="23">
        <v>244</v>
      </c>
      <c r="G60" s="23">
        <v>51</v>
      </c>
      <c r="H60" s="23">
        <v>79</v>
      </c>
      <c r="I60" s="23">
        <v>177</v>
      </c>
      <c r="J60" s="23">
        <v>170</v>
      </c>
      <c r="K60" s="23">
        <v>309</v>
      </c>
      <c r="L60" s="23">
        <v>307</v>
      </c>
      <c r="M60" s="23">
        <v>242</v>
      </c>
      <c r="N60" s="23">
        <v>241</v>
      </c>
      <c r="O60" s="70">
        <v>353</v>
      </c>
      <c r="P60" s="70">
        <v>351</v>
      </c>
      <c r="Q60" s="70">
        <v>205</v>
      </c>
      <c r="R60" s="70">
        <v>204</v>
      </c>
      <c r="S60" s="70">
        <v>110</v>
      </c>
      <c r="T60" s="70">
        <v>107</v>
      </c>
      <c r="U60" s="70">
        <v>210</v>
      </c>
      <c r="V60" s="70">
        <v>201</v>
      </c>
      <c r="W60" s="70">
        <v>82</v>
      </c>
      <c r="X60" s="11">
        <v>65</v>
      </c>
      <c r="Y60" s="70">
        <v>51</v>
      </c>
      <c r="Z60" s="70">
        <v>48</v>
      </c>
      <c r="AA60" s="70">
        <v>132</v>
      </c>
      <c r="AB60" s="70">
        <v>129</v>
      </c>
      <c r="AC60" s="70">
        <v>51</v>
      </c>
      <c r="AD60" s="70">
        <v>51</v>
      </c>
      <c r="AE60" s="70">
        <v>65</v>
      </c>
      <c r="AF60" s="70">
        <v>46</v>
      </c>
      <c r="AG60" s="70">
        <v>120</v>
      </c>
      <c r="AH60" s="70">
        <v>120</v>
      </c>
      <c r="AI60" s="70">
        <v>60</v>
      </c>
      <c r="AJ60" s="70">
        <v>60</v>
      </c>
      <c r="AK60" s="70">
        <v>88</v>
      </c>
      <c r="AL60" s="70">
        <v>88</v>
      </c>
      <c r="AM60" s="157">
        <v>139</v>
      </c>
      <c r="AN60" s="222">
        <v>136</v>
      </c>
      <c r="AO60">
        <v>114</v>
      </c>
      <c r="AP60" s="70">
        <v>108</v>
      </c>
    </row>
    <row r="61" spans="1:42" x14ac:dyDescent="0.25">
      <c r="A61" s="2" t="s">
        <v>43</v>
      </c>
      <c r="B61" s="23"/>
      <c r="C61" s="23"/>
      <c r="D61" s="23"/>
      <c r="E61" s="23"/>
      <c r="F61" s="23"/>
      <c r="G61" s="23"/>
      <c r="H61" s="23"/>
      <c r="I61" s="23">
        <v>11</v>
      </c>
      <c r="J61" s="23"/>
      <c r="K61" s="23">
        <v>7</v>
      </c>
      <c r="L61" s="23">
        <v>1</v>
      </c>
      <c r="M61" s="23">
        <v>7</v>
      </c>
      <c r="N61" s="23"/>
      <c r="O61" s="70">
        <v>8</v>
      </c>
      <c r="P61" s="70"/>
      <c r="Q61" s="70">
        <v>2</v>
      </c>
      <c r="R61" s="70"/>
      <c r="S61" s="70">
        <v>5</v>
      </c>
      <c r="T61" s="70">
        <v>0</v>
      </c>
      <c r="U61" s="70">
        <v>10</v>
      </c>
      <c r="V61" s="70">
        <v>0</v>
      </c>
      <c r="W61" s="70">
        <v>13</v>
      </c>
      <c r="X61" s="11">
        <v>0</v>
      </c>
      <c r="Y61" s="70">
        <v>0</v>
      </c>
      <c r="Z61" s="70">
        <v>0</v>
      </c>
      <c r="AA61" s="70">
        <v>4</v>
      </c>
      <c r="AB61" s="70">
        <v>0</v>
      </c>
      <c r="AC61" s="70">
        <v>20</v>
      </c>
      <c r="AD61" s="70">
        <v>0</v>
      </c>
      <c r="AE61" s="70">
        <v>5</v>
      </c>
      <c r="AF61" s="70">
        <v>0</v>
      </c>
      <c r="AG61" s="70">
        <v>10</v>
      </c>
      <c r="AH61" s="70">
        <v>0</v>
      </c>
      <c r="AI61" s="70">
        <v>7</v>
      </c>
      <c r="AJ61" s="70">
        <v>0</v>
      </c>
      <c r="AK61" s="70"/>
      <c r="AL61" s="70">
        <v>0</v>
      </c>
      <c r="AM61" s="157">
        <v>15</v>
      </c>
      <c r="AN61" s="222">
        <v>1</v>
      </c>
      <c r="AO61">
        <v>12</v>
      </c>
    </row>
    <row r="62" spans="1:42" x14ac:dyDescent="0.25">
      <c r="A62" s="2" t="s">
        <v>3</v>
      </c>
      <c r="B62" s="23"/>
      <c r="C62" s="23"/>
      <c r="D62" s="23"/>
      <c r="E62" s="23"/>
      <c r="F62" s="23">
        <v>17</v>
      </c>
      <c r="G62" s="23">
        <v>4</v>
      </c>
      <c r="H62" s="23"/>
      <c r="I62" s="23">
        <v>20</v>
      </c>
      <c r="J62" s="23">
        <v>7</v>
      </c>
      <c r="K62" s="23">
        <v>30</v>
      </c>
      <c r="L62" s="23">
        <v>13</v>
      </c>
      <c r="M62" s="23">
        <v>50</v>
      </c>
      <c r="N62" s="23">
        <v>19</v>
      </c>
      <c r="O62" s="70">
        <v>60</v>
      </c>
      <c r="P62" s="70">
        <v>44</v>
      </c>
      <c r="Q62" s="70">
        <v>54</v>
      </c>
      <c r="R62" s="70">
        <v>18</v>
      </c>
      <c r="S62" s="70">
        <v>19</v>
      </c>
      <c r="T62" s="70">
        <v>6</v>
      </c>
      <c r="U62" s="70">
        <v>30</v>
      </c>
      <c r="V62" s="70">
        <v>13</v>
      </c>
      <c r="W62" s="70">
        <v>37</v>
      </c>
      <c r="X62" s="11">
        <v>10</v>
      </c>
      <c r="Y62" s="70">
        <v>22</v>
      </c>
      <c r="Z62" s="70">
        <v>14</v>
      </c>
      <c r="AA62" s="70">
        <v>48</v>
      </c>
      <c r="AB62" s="70">
        <v>19</v>
      </c>
      <c r="AC62" s="70">
        <v>24</v>
      </c>
      <c r="AD62" s="70">
        <v>7</v>
      </c>
      <c r="AE62" s="70">
        <v>55</v>
      </c>
      <c r="AF62" s="70">
        <v>19</v>
      </c>
      <c r="AG62" s="70">
        <v>88</v>
      </c>
      <c r="AH62" s="70">
        <v>26</v>
      </c>
      <c r="AI62" s="70">
        <v>65</v>
      </c>
      <c r="AJ62" s="70">
        <v>41</v>
      </c>
      <c r="AK62" s="70">
        <v>60</v>
      </c>
      <c r="AL62" s="70">
        <v>32</v>
      </c>
      <c r="AM62" s="157">
        <v>37</v>
      </c>
      <c r="AN62" s="222">
        <v>33</v>
      </c>
      <c r="AO62">
        <v>91</v>
      </c>
      <c r="AP62" s="70">
        <v>26</v>
      </c>
    </row>
    <row r="63" spans="1:42" x14ac:dyDescent="0.25">
      <c r="A63" s="2" t="s">
        <v>4</v>
      </c>
      <c r="B63" s="63"/>
      <c r="C63" s="23"/>
      <c r="D63" s="23"/>
      <c r="E63" s="23"/>
      <c r="F63" s="23"/>
      <c r="G63" s="23"/>
      <c r="H63" s="23"/>
      <c r="I63" s="23"/>
      <c r="J63" s="23"/>
      <c r="K63" s="23">
        <v>21</v>
      </c>
      <c r="L63" s="23">
        <v>20</v>
      </c>
      <c r="M63" s="23">
        <v>3</v>
      </c>
      <c r="N63" s="23">
        <v>3</v>
      </c>
      <c r="O63" s="70">
        <v>3</v>
      </c>
      <c r="P63" s="70">
        <v>3</v>
      </c>
      <c r="Q63" s="70">
        <v>9</v>
      </c>
      <c r="R63" s="70">
        <v>3</v>
      </c>
      <c r="S63" s="70">
        <v>4</v>
      </c>
      <c r="T63" s="70">
        <v>4</v>
      </c>
      <c r="U63" s="70">
        <v>10</v>
      </c>
      <c r="V63" s="70">
        <v>3</v>
      </c>
      <c r="W63" s="70">
        <v>1</v>
      </c>
      <c r="X63" s="11">
        <v>1</v>
      </c>
      <c r="Y63" s="70">
        <v>0</v>
      </c>
      <c r="Z63" s="70">
        <v>0</v>
      </c>
      <c r="AA63" s="70">
        <v>13</v>
      </c>
      <c r="AB63" s="70">
        <v>6</v>
      </c>
      <c r="AC63" s="70">
        <v>0</v>
      </c>
      <c r="AD63" s="70">
        <v>0</v>
      </c>
      <c r="AE63" s="70">
        <v>2</v>
      </c>
      <c r="AF63" s="70">
        <v>0</v>
      </c>
      <c r="AG63" s="70">
        <v>1</v>
      </c>
      <c r="AH63" s="70">
        <v>0</v>
      </c>
      <c r="AI63" s="70">
        <v>0</v>
      </c>
      <c r="AJ63" s="70">
        <v>0</v>
      </c>
      <c r="AK63" s="70">
        <v>7</v>
      </c>
      <c r="AL63" s="70">
        <v>4</v>
      </c>
      <c r="AM63" s="157">
        <v>3</v>
      </c>
      <c r="AN63" s="70"/>
      <c r="AO63">
        <v>5</v>
      </c>
      <c r="AP63" s="70">
        <v>3</v>
      </c>
    </row>
    <row r="64" spans="1:42" x14ac:dyDescent="0.25">
      <c r="A64" s="2" t="s">
        <v>5</v>
      </c>
      <c r="B64" s="63"/>
      <c r="C64" s="23"/>
      <c r="D64" s="23"/>
      <c r="E64" s="23"/>
      <c r="F64" s="23"/>
      <c r="G64" s="23"/>
      <c r="H64" s="23"/>
      <c r="I64" s="23"/>
      <c r="J64" s="23"/>
      <c r="K64" s="23">
        <v>8</v>
      </c>
      <c r="L64" s="23">
        <v>3</v>
      </c>
      <c r="M64" s="23"/>
      <c r="N64" s="23"/>
      <c r="O64" s="70">
        <v>2</v>
      </c>
      <c r="P64" s="70">
        <v>2</v>
      </c>
      <c r="Q64" s="70">
        <v>2</v>
      </c>
      <c r="R64" s="70">
        <v>2</v>
      </c>
      <c r="S64" s="70">
        <v>0</v>
      </c>
      <c r="T64" s="70">
        <v>0</v>
      </c>
      <c r="U64" s="70">
        <v>5</v>
      </c>
      <c r="V64" s="70">
        <v>2</v>
      </c>
      <c r="W64" s="70">
        <v>0</v>
      </c>
      <c r="X64" s="11">
        <v>0</v>
      </c>
      <c r="Y64" s="70">
        <v>0</v>
      </c>
      <c r="Z64" s="70">
        <v>0</v>
      </c>
      <c r="AA64" s="70">
        <v>1</v>
      </c>
      <c r="AB64" s="70">
        <v>1</v>
      </c>
      <c r="AC64" s="70">
        <v>2</v>
      </c>
      <c r="AD64" s="70">
        <v>2</v>
      </c>
      <c r="AE64" s="70">
        <v>2</v>
      </c>
      <c r="AF64" s="70">
        <v>2</v>
      </c>
      <c r="AG64" s="70">
        <v>0</v>
      </c>
      <c r="AH64" s="70">
        <v>0</v>
      </c>
      <c r="AI64" s="70">
        <v>2</v>
      </c>
      <c r="AJ64" s="70">
        <v>2</v>
      </c>
      <c r="AK64" s="70">
        <v>1</v>
      </c>
      <c r="AL64" s="70">
        <v>1</v>
      </c>
      <c r="AM64" s="157"/>
      <c r="AN64" s="70"/>
      <c r="AO64">
        <v>2</v>
      </c>
      <c r="AP64" s="70">
        <v>2</v>
      </c>
    </row>
    <row r="65" spans="1:42" x14ac:dyDescent="0.25">
      <c r="A65" s="2" t="s">
        <v>7</v>
      </c>
      <c r="B65" s="23"/>
      <c r="C65" s="23"/>
      <c r="D65" s="23"/>
      <c r="E65" s="23">
        <v>1</v>
      </c>
      <c r="F65" s="23">
        <v>9</v>
      </c>
      <c r="G65" s="23">
        <v>1</v>
      </c>
      <c r="H65" s="23"/>
      <c r="I65" s="23">
        <v>10</v>
      </c>
      <c r="J65" s="23">
        <v>2</v>
      </c>
      <c r="K65" s="23">
        <v>9</v>
      </c>
      <c r="L65" s="23">
        <v>6</v>
      </c>
      <c r="M65" s="23">
        <v>16</v>
      </c>
      <c r="N65" s="23">
        <v>14</v>
      </c>
      <c r="O65" s="70">
        <v>19</v>
      </c>
      <c r="P65" s="70">
        <v>11</v>
      </c>
      <c r="Q65" s="70">
        <v>65</v>
      </c>
      <c r="R65" s="70">
        <v>59</v>
      </c>
      <c r="S65" s="70">
        <v>26</v>
      </c>
      <c r="T65" s="70">
        <v>19</v>
      </c>
      <c r="U65" s="70">
        <v>28</v>
      </c>
      <c r="V65" s="70">
        <v>7</v>
      </c>
      <c r="W65" s="70">
        <v>41</v>
      </c>
      <c r="X65" s="11">
        <v>10</v>
      </c>
      <c r="Y65" s="70">
        <v>51</v>
      </c>
      <c r="Z65" s="70">
        <v>51</v>
      </c>
      <c r="AA65" s="70">
        <v>22</v>
      </c>
      <c r="AB65" s="70">
        <v>20</v>
      </c>
      <c r="AC65" s="70">
        <v>27</v>
      </c>
      <c r="AD65" s="70">
        <v>6</v>
      </c>
      <c r="AE65" s="70">
        <v>204</v>
      </c>
      <c r="AF65" s="70">
        <v>70</v>
      </c>
      <c r="AG65" s="70">
        <v>152</v>
      </c>
      <c r="AH65" s="70">
        <v>30</v>
      </c>
      <c r="AI65" s="70">
        <v>16</v>
      </c>
      <c r="AJ65" s="70">
        <v>7</v>
      </c>
      <c r="AK65" s="70">
        <v>24</v>
      </c>
      <c r="AL65" s="70">
        <v>21</v>
      </c>
      <c r="AM65" s="157">
        <v>21</v>
      </c>
      <c r="AN65" s="222">
        <v>9</v>
      </c>
      <c r="AO65">
        <v>35</v>
      </c>
      <c r="AP65" s="70">
        <v>20</v>
      </c>
    </row>
    <row r="66" spans="1:42" x14ac:dyDescent="0.25">
      <c r="A66" s="2" t="s">
        <v>50</v>
      </c>
      <c r="B66" s="23"/>
      <c r="C66" s="23"/>
      <c r="D66" s="23"/>
      <c r="E66" s="23">
        <v>1</v>
      </c>
      <c r="F66" s="23">
        <v>2</v>
      </c>
      <c r="G66" s="23"/>
      <c r="H66" s="23"/>
      <c r="I66" s="23">
        <v>3</v>
      </c>
      <c r="J66" s="23">
        <v>3</v>
      </c>
      <c r="K66" s="23"/>
      <c r="L66" s="23"/>
      <c r="M66" s="23"/>
      <c r="N66" s="23"/>
      <c r="O66" s="70">
        <v>4</v>
      </c>
      <c r="P66" s="70">
        <v>4</v>
      </c>
      <c r="Q66" s="70">
        <v>6</v>
      </c>
      <c r="R66" s="70">
        <v>3</v>
      </c>
      <c r="S66" s="70">
        <v>0</v>
      </c>
      <c r="T66" s="70">
        <v>0</v>
      </c>
      <c r="U66" s="70">
        <v>0</v>
      </c>
      <c r="V66" s="70">
        <v>0</v>
      </c>
      <c r="W66" s="70">
        <v>1</v>
      </c>
      <c r="X66" s="11">
        <v>1</v>
      </c>
      <c r="Y66" s="70">
        <v>1</v>
      </c>
      <c r="Z66" s="70">
        <v>1</v>
      </c>
      <c r="AA66" s="70">
        <v>1</v>
      </c>
      <c r="AB66" s="70">
        <v>0</v>
      </c>
      <c r="AC66" s="70">
        <v>0</v>
      </c>
      <c r="AD66" s="70">
        <v>0</v>
      </c>
      <c r="AE66" s="70">
        <v>0</v>
      </c>
      <c r="AF66" s="70">
        <v>0</v>
      </c>
      <c r="AG66" s="70">
        <v>0</v>
      </c>
      <c r="AH66" s="70">
        <v>0</v>
      </c>
      <c r="AI66" s="70">
        <v>2</v>
      </c>
      <c r="AJ66" s="70">
        <v>2</v>
      </c>
      <c r="AK66" s="70">
        <v>4</v>
      </c>
      <c r="AL66" s="70">
        <v>4</v>
      </c>
      <c r="AM66" s="157"/>
      <c r="AN66" s="70"/>
    </row>
    <row r="67" spans="1:42" x14ac:dyDescent="0.25">
      <c r="A67" s="2" t="s">
        <v>51</v>
      </c>
      <c r="B67" s="23"/>
      <c r="C67" s="23"/>
      <c r="D67" s="23"/>
      <c r="E67" s="23"/>
      <c r="F67" s="23"/>
      <c r="G67" s="23"/>
      <c r="H67" s="23">
        <v>1</v>
      </c>
      <c r="I67" s="23">
        <v>18</v>
      </c>
      <c r="J67" s="23">
        <v>18</v>
      </c>
      <c r="K67" s="23"/>
      <c r="L67" s="23"/>
      <c r="M67" s="23">
        <v>2</v>
      </c>
      <c r="N67" s="23">
        <v>2</v>
      </c>
      <c r="O67" s="70"/>
      <c r="P67" s="70"/>
      <c r="Q67" s="70">
        <v>3</v>
      </c>
      <c r="R67" s="70"/>
      <c r="S67" s="70">
        <v>3</v>
      </c>
      <c r="T67" s="70">
        <v>0</v>
      </c>
      <c r="U67" s="70">
        <v>0</v>
      </c>
      <c r="V67" s="70">
        <v>0</v>
      </c>
      <c r="W67" s="70">
        <v>0</v>
      </c>
      <c r="X67" s="11">
        <v>0</v>
      </c>
      <c r="Y67" s="70">
        <v>1</v>
      </c>
      <c r="Z67" s="70">
        <v>0</v>
      </c>
      <c r="AA67" s="70">
        <v>3</v>
      </c>
      <c r="AB67" s="70">
        <v>0</v>
      </c>
      <c r="AC67" s="70">
        <v>1</v>
      </c>
      <c r="AD67" s="70">
        <v>1</v>
      </c>
      <c r="AE67" s="70">
        <v>6</v>
      </c>
      <c r="AF67" s="70">
        <v>6</v>
      </c>
      <c r="AG67" s="70">
        <v>7</v>
      </c>
      <c r="AH67" s="70">
        <v>7</v>
      </c>
      <c r="AI67" s="70">
        <v>8</v>
      </c>
      <c r="AJ67" s="70">
        <v>8</v>
      </c>
      <c r="AK67" s="70"/>
      <c r="AL67" s="70">
        <v>0</v>
      </c>
      <c r="AM67" s="157">
        <v>9</v>
      </c>
      <c r="AN67" s="222">
        <v>3</v>
      </c>
      <c r="AO67">
        <v>2</v>
      </c>
      <c r="AP67" s="70">
        <v>2</v>
      </c>
    </row>
    <row r="68" spans="1:42" x14ac:dyDescent="0.25">
      <c r="A68" s="2" t="s">
        <v>42</v>
      </c>
      <c r="B68" s="23"/>
      <c r="C68" s="23">
        <v>4</v>
      </c>
      <c r="D68" s="23"/>
      <c r="E68" s="23">
        <v>1</v>
      </c>
      <c r="F68" s="23">
        <v>1</v>
      </c>
      <c r="G68" s="23"/>
      <c r="H68" s="23">
        <v>2</v>
      </c>
      <c r="I68" s="23">
        <v>3</v>
      </c>
      <c r="J68" s="23">
        <v>3</v>
      </c>
      <c r="K68" s="23">
        <v>12</v>
      </c>
      <c r="L68" s="23">
        <v>10</v>
      </c>
      <c r="M68" s="23">
        <v>1</v>
      </c>
      <c r="N68" s="23">
        <v>1</v>
      </c>
      <c r="O68" s="70">
        <v>7</v>
      </c>
      <c r="P68" s="70">
        <v>7</v>
      </c>
      <c r="Q68" s="70"/>
      <c r="R68" s="70"/>
      <c r="S68" s="70">
        <v>8</v>
      </c>
      <c r="T68" s="70">
        <v>4</v>
      </c>
      <c r="U68" s="70">
        <v>4</v>
      </c>
      <c r="V68" s="70">
        <v>4</v>
      </c>
      <c r="W68" s="70">
        <v>2</v>
      </c>
      <c r="X68" s="11">
        <v>2</v>
      </c>
      <c r="Y68" s="70">
        <v>11</v>
      </c>
      <c r="Z68" s="70">
        <v>10</v>
      </c>
      <c r="AA68" s="70">
        <v>29</v>
      </c>
      <c r="AB68" s="70">
        <v>19</v>
      </c>
      <c r="AC68" s="70">
        <v>4</v>
      </c>
      <c r="AD68" s="70">
        <v>3</v>
      </c>
      <c r="AE68" s="70">
        <v>6</v>
      </c>
      <c r="AF68" s="70">
        <v>4</v>
      </c>
      <c r="AG68" s="70">
        <v>4</v>
      </c>
      <c r="AH68" s="70">
        <v>4</v>
      </c>
      <c r="AI68" s="70">
        <v>13</v>
      </c>
      <c r="AJ68" s="70">
        <v>13</v>
      </c>
      <c r="AK68" s="70">
        <v>5</v>
      </c>
      <c r="AL68" s="70">
        <v>5</v>
      </c>
      <c r="AM68" s="157">
        <v>3</v>
      </c>
      <c r="AN68" s="222">
        <v>1</v>
      </c>
      <c r="AO68">
        <v>8</v>
      </c>
      <c r="AP68" s="70">
        <v>8</v>
      </c>
    </row>
    <row r="69" spans="1:42" x14ac:dyDescent="0.25">
      <c r="A69" s="2" t="s">
        <v>8</v>
      </c>
      <c r="B69" s="23"/>
      <c r="C69" s="23"/>
      <c r="D69" s="23"/>
      <c r="E69" s="23">
        <v>5</v>
      </c>
      <c r="F69" s="23">
        <v>2</v>
      </c>
      <c r="G69" s="23">
        <v>1</v>
      </c>
      <c r="H69" s="23">
        <v>2</v>
      </c>
      <c r="I69" s="23">
        <v>11</v>
      </c>
      <c r="J69" s="23">
        <v>3</v>
      </c>
      <c r="K69" s="23">
        <v>50</v>
      </c>
      <c r="L69" s="23">
        <v>37</v>
      </c>
      <c r="M69" s="23">
        <v>24</v>
      </c>
      <c r="N69" s="23">
        <v>20</v>
      </c>
      <c r="O69" s="70">
        <v>8</v>
      </c>
      <c r="P69" s="70">
        <v>7</v>
      </c>
      <c r="Q69" s="70">
        <v>62</v>
      </c>
      <c r="R69" s="70">
        <v>61</v>
      </c>
      <c r="S69" s="70">
        <v>36</v>
      </c>
      <c r="T69" s="70">
        <v>36</v>
      </c>
      <c r="U69" s="70">
        <v>39</v>
      </c>
      <c r="V69" s="70">
        <v>38</v>
      </c>
      <c r="W69" s="70">
        <v>51</v>
      </c>
      <c r="X69" s="11">
        <v>28</v>
      </c>
      <c r="Y69" s="70">
        <v>58</v>
      </c>
      <c r="Z69" s="70">
        <v>54</v>
      </c>
      <c r="AA69" s="70">
        <v>53</v>
      </c>
      <c r="AB69" s="70">
        <v>53</v>
      </c>
      <c r="AC69" s="70">
        <v>28</v>
      </c>
      <c r="AD69" s="70">
        <v>23</v>
      </c>
      <c r="AE69" s="70">
        <v>5</v>
      </c>
      <c r="AF69" s="70">
        <v>5</v>
      </c>
      <c r="AG69" s="70">
        <v>42</v>
      </c>
      <c r="AH69" s="70">
        <v>38</v>
      </c>
      <c r="AI69" s="70">
        <v>11</v>
      </c>
      <c r="AJ69" s="70">
        <v>11</v>
      </c>
      <c r="AK69" s="70">
        <v>22</v>
      </c>
      <c r="AL69" s="70">
        <v>22</v>
      </c>
      <c r="AM69" s="157">
        <v>8</v>
      </c>
      <c r="AN69" s="222">
        <v>6</v>
      </c>
      <c r="AO69">
        <v>39</v>
      </c>
      <c r="AP69" s="70">
        <v>39</v>
      </c>
    </row>
    <row r="70" spans="1:42" x14ac:dyDescent="0.25">
      <c r="A70" s="2" t="s">
        <v>9</v>
      </c>
      <c r="B70" s="23">
        <v>1000</v>
      </c>
      <c r="C70" s="23">
        <v>75</v>
      </c>
      <c r="D70" s="23">
        <v>3015</v>
      </c>
      <c r="E70" s="23">
        <v>602</v>
      </c>
      <c r="F70" s="23">
        <f>9980+30</f>
        <v>10010</v>
      </c>
      <c r="G70" s="23">
        <v>1200</v>
      </c>
      <c r="H70" s="23">
        <v>830</v>
      </c>
      <c r="I70" s="23">
        <v>272</v>
      </c>
      <c r="J70" s="23">
        <v>69</v>
      </c>
      <c r="K70" s="23">
        <v>96</v>
      </c>
      <c r="L70" s="23">
        <v>39</v>
      </c>
      <c r="M70" s="23">
        <v>563</v>
      </c>
      <c r="N70" s="23">
        <v>238</v>
      </c>
      <c r="O70" s="70">
        <v>2880</v>
      </c>
      <c r="P70" s="70">
        <v>541</v>
      </c>
      <c r="Q70" s="70">
        <v>748</v>
      </c>
      <c r="R70" s="70">
        <v>280</v>
      </c>
      <c r="S70" s="70">
        <v>2600</v>
      </c>
      <c r="T70" s="70">
        <v>2386</v>
      </c>
      <c r="U70" s="70">
        <v>2111</v>
      </c>
      <c r="V70" s="70">
        <v>1814</v>
      </c>
      <c r="W70" s="70">
        <v>1323</v>
      </c>
      <c r="X70" s="11">
        <v>633</v>
      </c>
      <c r="Y70" s="70">
        <v>1170</v>
      </c>
      <c r="Z70" s="70">
        <v>657</v>
      </c>
      <c r="AA70" s="70">
        <v>615</v>
      </c>
      <c r="AB70" s="70">
        <v>399</v>
      </c>
      <c r="AC70" s="70">
        <v>850</v>
      </c>
      <c r="AD70" s="70">
        <v>133</v>
      </c>
      <c r="AE70" s="70">
        <v>350</v>
      </c>
      <c r="AF70" s="70">
        <v>41</v>
      </c>
      <c r="AG70" s="70">
        <v>2740</v>
      </c>
      <c r="AH70" s="70">
        <v>0</v>
      </c>
      <c r="AI70" s="70">
        <v>490</v>
      </c>
      <c r="AJ70" s="70">
        <v>129</v>
      </c>
      <c r="AK70" s="70">
        <v>30</v>
      </c>
      <c r="AL70" s="70">
        <v>30</v>
      </c>
      <c r="AM70" s="157">
        <v>421</v>
      </c>
      <c r="AN70" s="222">
        <v>13</v>
      </c>
      <c r="AO70">
        <v>126</v>
      </c>
      <c r="AP70" s="70">
        <v>45</v>
      </c>
    </row>
    <row r="71" spans="1:42" x14ac:dyDescent="0.25">
      <c r="A71" s="2" t="s">
        <v>44</v>
      </c>
      <c r="B71" s="23">
        <v>1</v>
      </c>
      <c r="C71" s="23"/>
      <c r="D71" s="23">
        <v>3</v>
      </c>
      <c r="E71" s="23"/>
      <c r="F71" s="23">
        <v>7</v>
      </c>
      <c r="G71" s="23">
        <v>1</v>
      </c>
      <c r="H71" s="23">
        <v>8</v>
      </c>
      <c r="I71" s="23">
        <v>1</v>
      </c>
      <c r="J71" s="23"/>
      <c r="K71" s="23">
        <v>7</v>
      </c>
      <c r="L71" s="23">
        <v>6</v>
      </c>
      <c r="M71" s="23">
        <v>1</v>
      </c>
      <c r="N71" s="23"/>
      <c r="O71" s="70">
        <v>1</v>
      </c>
      <c r="P71" s="70">
        <v>1</v>
      </c>
      <c r="Q71" s="70">
        <v>9</v>
      </c>
      <c r="R71" s="70">
        <v>8</v>
      </c>
      <c r="S71" s="70">
        <v>2</v>
      </c>
      <c r="T71" s="70">
        <v>2</v>
      </c>
      <c r="U71" s="70">
        <v>4</v>
      </c>
      <c r="V71" s="70">
        <v>4</v>
      </c>
      <c r="W71" s="70">
        <v>9</v>
      </c>
      <c r="X71" s="11">
        <v>6</v>
      </c>
      <c r="Y71" s="70">
        <v>7</v>
      </c>
      <c r="Z71" s="70">
        <v>7</v>
      </c>
      <c r="AA71" s="70">
        <v>3</v>
      </c>
      <c r="AB71" s="70">
        <v>2</v>
      </c>
      <c r="AC71" s="70">
        <v>3</v>
      </c>
      <c r="AD71" s="70">
        <v>3</v>
      </c>
      <c r="AE71" s="70">
        <v>2</v>
      </c>
      <c r="AF71" s="70">
        <v>2</v>
      </c>
      <c r="AG71" s="70">
        <v>2</v>
      </c>
      <c r="AH71" s="70">
        <v>1</v>
      </c>
      <c r="AI71" s="70">
        <v>5</v>
      </c>
      <c r="AJ71" s="70">
        <v>5</v>
      </c>
      <c r="AK71" s="70">
        <v>7</v>
      </c>
      <c r="AL71" s="70">
        <v>7</v>
      </c>
      <c r="AM71" s="157">
        <v>2</v>
      </c>
      <c r="AN71" s="222">
        <v>2</v>
      </c>
      <c r="AO71">
        <v>23</v>
      </c>
      <c r="AP71" s="70">
        <v>23</v>
      </c>
    </row>
    <row r="72" spans="1:42" x14ac:dyDescent="0.25">
      <c r="A72" s="2" t="s">
        <v>10</v>
      </c>
      <c r="B72" s="23">
        <v>600</v>
      </c>
      <c r="C72" s="23">
        <v>451</v>
      </c>
      <c r="D72" s="23">
        <v>1812</v>
      </c>
      <c r="E72" s="23">
        <v>766</v>
      </c>
      <c r="F72" s="23">
        <v>1730</v>
      </c>
      <c r="G72" s="23">
        <v>500</v>
      </c>
      <c r="H72" s="23">
        <v>262</v>
      </c>
      <c r="I72" s="23">
        <v>81</v>
      </c>
      <c r="J72" s="23">
        <v>46</v>
      </c>
      <c r="K72" s="23">
        <v>372</v>
      </c>
      <c r="L72" s="23">
        <v>294</v>
      </c>
      <c r="M72" s="23">
        <v>121</v>
      </c>
      <c r="N72" s="23">
        <v>89</v>
      </c>
      <c r="O72" s="70">
        <v>70</v>
      </c>
      <c r="P72" s="70">
        <v>27</v>
      </c>
      <c r="Q72" s="70">
        <v>21</v>
      </c>
      <c r="R72" s="70">
        <v>8</v>
      </c>
      <c r="S72" s="70">
        <v>55</v>
      </c>
      <c r="T72" s="70">
        <v>49</v>
      </c>
      <c r="U72" s="70">
        <v>352</v>
      </c>
      <c r="V72" s="70">
        <v>28</v>
      </c>
      <c r="W72" s="70">
        <v>55</v>
      </c>
      <c r="X72" s="11">
        <v>48</v>
      </c>
      <c r="Y72" s="70">
        <v>122</v>
      </c>
      <c r="Z72" s="70">
        <v>121</v>
      </c>
      <c r="AA72" s="70">
        <v>92</v>
      </c>
      <c r="AB72" s="70">
        <v>55</v>
      </c>
      <c r="AC72" s="70">
        <v>22</v>
      </c>
      <c r="AD72" s="70">
        <v>19</v>
      </c>
      <c r="AE72" s="70">
        <v>6</v>
      </c>
      <c r="AF72" s="70">
        <v>2</v>
      </c>
      <c r="AG72" s="70">
        <v>51</v>
      </c>
      <c r="AH72" s="70">
        <v>1</v>
      </c>
      <c r="AI72" s="70">
        <v>16</v>
      </c>
      <c r="AJ72" s="70">
        <v>16</v>
      </c>
      <c r="AK72" s="70">
        <v>2</v>
      </c>
      <c r="AL72" s="70">
        <v>1</v>
      </c>
      <c r="AM72" s="157">
        <v>1</v>
      </c>
      <c r="AN72" s="222">
        <v>1</v>
      </c>
      <c r="AO72">
        <v>4</v>
      </c>
      <c r="AP72" s="70">
        <v>4</v>
      </c>
    </row>
    <row r="73" spans="1:42" x14ac:dyDescent="0.25">
      <c r="A73" s="2" t="s">
        <v>11</v>
      </c>
      <c r="B73" s="23">
        <v>14000</v>
      </c>
      <c r="C73" s="23">
        <v>12025</v>
      </c>
      <c r="D73" s="23">
        <v>2010</v>
      </c>
      <c r="E73" s="23">
        <v>20510</v>
      </c>
      <c r="F73" s="23">
        <v>20725</v>
      </c>
      <c r="G73" s="23">
        <v>7200</v>
      </c>
      <c r="H73" s="23">
        <v>17469</v>
      </c>
      <c r="I73" s="23">
        <v>3228</v>
      </c>
      <c r="J73" s="23">
        <v>3071</v>
      </c>
      <c r="K73" s="23">
        <v>4996</v>
      </c>
      <c r="L73" s="23">
        <v>4935</v>
      </c>
      <c r="M73" s="23">
        <v>4098</v>
      </c>
      <c r="N73" s="23">
        <v>3908</v>
      </c>
      <c r="O73" s="70">
        <v>16357</v>
      </c>
      <c r="P73" s="70">
        <v>16040</v>
      </c>
      <c r="Q73" s="70">
        <v>7964</v>
      </c>
      <c r="R73" s="70">
        <v>7732</v>
      </c>
      <c r="S73" s="70">
        <v>3998</v>
      </c>
      <c r="T73" s="70">
        <v>3834</v>
      </c>
      <c r="U73" s="70">
        <v>2267</v>
      </c>
      <c r="V73" s="70">
        <v>2169</v>
      </c>
      <c r="W73" s="70">
        <v>1390</v>
      </c>
      <c r="X73" s="11">
        <v>929</v>
      </c>
      <c r="Y73" s="70">
        <v>7225</v>
      </c>
      <c r="Z73" s="70">
        <v>6925</v>
      </c>
      <c r="AA73" s="70">
        <v>14476</v>
      </c>
      <c r="AB73" s="70">
        <v>13506</v>
      </c>
      <c r="AC73" s="70">
        <v>2941</v>
      </c>
      <c r="AD73" s="70">
        <v>2737</v>
      </c>
      <c r="AE73" s="70">
        <v>14011</v>
      </c>
      <c r="AF73" s="70">
        <v>13499</v>
      </c>
      <c r="AG73" s="70">
        <v>4510</v>
      </c>
      <c r="AH73" s="70">
        <v>4020</v>
      </c>
      <c r="AI73" s="70">
        <v>9884</v>
      </c>
      <c r="AJ73" s="70">
        <v>9758</v>
      </c>
      <c r="AK73" s="70">
        <v>11509</v>
      </c>
      <c r="AL73" s="70">
        <v>11508</v>
      </c>
      <c r="AM73" s="157">
        <v>11084</v>
      </c>
      <c r="AN73" s="222">
        <v>10824</v>
      </c>
      <c r="AO73">
        <v>19491</v>
      </c>
      <c r="AP73" s="70">
        <v>18706</v>
      </c>
    </row>
    <row r="74" spans="1:42" x14ac:dyDescent="0.25">
      <c r="A74" s="2" t="s">
        <v>12</v>
      </c>
      <c r="B74" s="23">
        <v>50</v>
      </c>
      <c r="C74" s="23"/>
      <c r="D74" s="23"/>
      <c r="E74" s="23">
        <v>2</v>
      </c>
      <c r="F74" s="23">
        <v>21</v>
      </c>
      <c r="G74" s="23">
        <v>2</v>
      </c>
      <c r="H74" s="23">
        <v>20</v>
      </c>
      <c r="I74" s="23">
        <v>136</v>
      </c>
      <c r="J74" s="23">
        <v>121</v>
      </c>
      <c r="K74" s="23">
        <v>245</v>
      </c>
      <c r="L74" s="23">
        <v>195</v>
      </c>
      <c r="M74" s="23">
        <v>218</v>
      </c>
      <c r="N74" s="23">
        <v>168</v>
      </c>
      <c r="O74" s="70">
        <v>102</v>
      </c>
      <c r="P74" s="70">
        <v>100</v>
      </c>
      <c r="Q74" s="70">
        <v>128</v>
      </c>
      <c r="R74" s="70">
        <v>74</v>
      </c>
      <c r="S74" s="70">
        <v>195</v>
      </c>
      <c r="T74" s="70">
        <v>112</v>
      </c>
      <c r="U74" s="70">
        <v>162</v>
      </c>
      <c r="V74" s="70">
        <v>103</v>
      </c>
      <c r="W74" s="70">
        <v>245</v>
      </c>
      <c r="X74" s="11">
        <v>242</v>
      </c>
      <c r="Y74" s="70">
        <v>102</v>
      </c>
      <c r="Z74" s="70">
        <v>99</v>
      </c>
      <c r="AA74" s="70">
        <v>162</v>
      </c>
      <c r="AB74" s="70">
        <v>147</v>
      </c>
      <c r="AC74" s="70">
        <v>66</v>
      </c>
      <c r="AD74" s="70">
        <v>50</v>
      </c>
      <c r="AE74" s="70">
        <v>634</v>
      </c>
      <c r="AF74" s="70">
        <v>592</v>
      </c>
      <c r="AG74" s="70">
        <v>395</v>
      </c>
      <c r="AH74" s="70">
        <v>291</v>
      </c>
      <c r="AI74" s="70">
        <v>350</v>
      </c>
      <c r="AJ74" s="70">
        <v>321</v>
      </c>
      <c r="AK74" s="70">
        <v>404</v>
      </c>
      <c r="AL74" s="70">
        <v>386</v>
      </c>
      <c r="AM74" s="157">
        <v>127</v>
      </c>
      <c r="AN74" s="222">
        <v>101</v>
      </c>
      <c r="AO74">
        <v>268</v>
      </c>
      <c r="AP74" s="70">
        <v>202</v>
      </c>
    </row>
    <row r="75" spans="1:42" x14ac:dyDescent="0.25">
      <c r="A75" s="2" t="s">
        <v>32</v>
      </c>
      <c r="B75" s="23"/>
      <c r="C75" s="23"/>
      <c r="D75" s="23"/>
      <c r="E75" s="23"/>
      <c r="F75" s="23"/>
      <c r="G75" s="23"/>
      <c r="H75" s="23"/>
      <c r="I75" s="23">
        <v>1</v>
      </c>
      <c r="J75" s="23">
        <v>1</v>
      </c>
      <c r="K75" s="63">
        <v>5</v>
      </c>
      <c r="L75" s="23">
        <v>4</v>
      </c>
      <c r="M75" s="23">
        <v>3</v>
      </c>
      <c r="N75" s="23">
        <v>3</v>
      </c>
      <c r="O75" s="70">
        <v>33</v>
      </c>
      <c r="P75" s="70">
        <v>33</v>
      </c>
      <c r="Q75" s="70"/>
      <c r="R75" s="70"/>
      <c r="S75" s="70">
        <v>13</v>
      </c>
      <c r="T75" s="70">
        <v>12</v>
      </c>
      <c r="U75" s="70">
        <v>33</v>
      </c>
      <c r="V75" s="70">
        <v>31</v>
      </c>
      <c r="W75" s="70">
        <v>1</v>
      </c>
      <c r="X75" s="11">
        <v>1</v>
      </c>
      <c r="Y75" s="70">
        <v>10</v>
      </c>
      <c r="Z75" s="70">
        <v>9</v>
      </c>
      <c r="AA75" s="70">
        <v>10</v>
      </c>
      <c r="AB75" s="70">
        <v>10</v>
      </c>
      <c r="AC75" s="70">
        <v>0</v>
      </c>
      <c r="AD75" s="70">
        <v>0</v>
      </c>
      <c r="AE75" s="70">
        <v>613</v>
      </c>
      <c r="AF75" s="70">
        <v>1</v>
      </c>
      <c r="AG75" s="70">
        <v>9</v>
      </c>
      <c r="AH75" s="70">
        <v>9</v>
      </c>
      <c r="AI75" s="70">
        <v>5</v>
      </c>
      <c r="AJ75" s="70">
        <v>4</v>
      </c>
      <c r="AK75" s="70">
        <v>7</v>
      </c>
      <c r="AL75" s="70">
        <v>5</v>
      </c>
      <c r="AM75" s="157">
        <v>5</v>
      </c>
      <c r="AN75" s="222">
        <v>3</v>
      </c>
      <c r="AO75">
        <v>14</v>
      </c>
      <c r="AP75" s="70">
        <v>14</v>
      </c>
    </row>
    <row r="76" spans="1:42" x14ac:dyDescent="0.25">
      <c r="A76" s="2" t="s">
        <v>18</v>
      </c>
      <c r="B76" s="23"/>
      <c r="C76" s="23"/>
      <c r="D76" s="23"/>
      <c r="E76" s="23"/>
      <c r="F76" s="23"/>
      <c r="G76" s="23"/>
      <c r="H76" s="23"/>
      <c r="I76" s="23">
        <v>104</v>
      </c>
      <c r="J76" s="23">
        <v>103</v>
      </c>
      <c r="K76" s="23">
        <v>791</v>
      </c>
      <c r="L76" s="23">
        <v>640</v>
      </c>
      <c r="M76" s="23">
        <v>3333</v>
      </c>
      <c r="N76" s="23">
        <v>2987</v>
      </c>
      <c r="O76" s="70">
        <v>844</v>
      </c>
      <c r="P76" s="70">
        <v>617</v>
      </c>
      <c r="Q76" s="70">
        <v>5305</v>
      </c>
      <c r="R76" s="70">
        <v>5272</v>
      </c>
      <c r="S76" s="70">
        <v>987</v>
      </c>
      <c r="T76" s="70">
        <v>987</v>
      </c>
      <c r="U76" s="70">
        <v>306</v>
      </c>
      <c r="V76" s="70">
        <v>285</v>
      </c>
      <c r="W76" s="70">
        <v>6259</v>
      </c>
      <c r="X76" s="11">
        <v>6175</v>
      </c>
      <c r="Y76" s="70">
        <v>360</v>
      </c>
      <c r="Z76" s="70">
        <v>360</v>
      </c>
      <c r="AA76" s="70">
        <v>400</v>
      </c>
      <c r="AB76" s="70">
        <v>360</v>
      </c>
      <c r="AC76" s="70">
        <v>922</v>
      </c>
      <c r="AD76" s="70">
        <v>836</v>
      </c>
      <c r="AE76" s="70">
        <v>1826</v>
      </c>
      <c r="AF76" s="70">
        <v>1826</v>
      </c>
      <c r="AG76" s="70">
        <v>1066</v>
      </c>
      <c r="AH76" s="70">
        <v>1030</v>
      </c>
      <c r="AI76" s="70">
        <v>1504</v>
      </c>
      <c r="AJ76" s="70">
        <v>1218</v>
      </c>
      <c r="AK76" s="70">
        <v>460</v>
      </c>
      <c r="AL76" s="70">
        <v>389</v>
      </c>
      <c r="AM76" s="157">
        <v>806</v>
      </c>
      <c r="AN76" s="222">
        <v>715</v>
      </c>
      <c r="AO76">
        <v>2399</v>
      </c>
      <c r="AP76" s="70">
        <v>2231</v>
      </c>
    </row>
    <row r="77" spans="1:42" x14ac:dyDescent="0.25">
      <c r="A77" s="2" t="s">
        <v>46</v>
      </c>
      <c r="B77" s="23"/>
      <c r="C77" s="23"/>
      <c r="D77" s="23"/>
      <c r="E77" s="23"/>
      <c r="F77" s="23"/>
      <c r="G77" s="23"/>
      <c r="H77" s="23"/>
      <c r="I77" s="23"/>
      <c r="J77" s="23"/>
      <c r="K77" s="23">
        <v>1</v>
      </c>
      <c r="L77" s="23">
        <v>1</v>
      </c>
      <c r="M77" s="23">
        <v>8</v>
      </c>
      <c r="N77" s="23">
        <v>8</v>
      </c>
      <c r="O77" s="70">
        <v>8</v>
      </c>
      <c r="P77" s="70">
        <v>8</v>
      </c>
      <c r="Q77" s="70"/>
      <c r="R77" s="70"/>
      <c r="S77" s="70">
        <v>2</v>
      </c>
      <c r="T77" s="70">
        <v>2</v>
      </c>
      <c r="U77" s="70">
        <v>0</v>
      </c>
      <c r="V77" s="70">
        <v>0</v>
      </c>
      <c r="W77" s="70">
        <v>0</v>
      </c>
      <c r="X77" s="11">
        <v>0</v>
      </c>
      <c r="Y77" s="70">
        <v>0</v>
      </c>
      <c r="Z77" s="70">
        <v>0</v>
      </c>
      <c r="AA77" s="70">
        <v>1</v>
      </c>
      <c r="AB77" s="70">
        <v>1</v>
      </c>
      <c r="AC77" s="70">
        <v>1</v>
      </c>
      <c r="AD77" s="70">
        <v>1</v>
      </c>
      <c r="AE77" s="70">
        <v>3</v>
      </c>
      <c r="AF77" s="70">
        <v>3</v>
      </c>
      <c r="AG77" s="70">
        <v>0</v>
      </c>
      <c r="AH77" s="70">
        <v>0</v>
      </c>
      <c r="AI77" s="70">
        <v>0</v>
      </c>
      <c r="AJ77" s="70">
        <v>0</v>
      </c>
      <c r="AK77" s="70"/>
      <c r="AL77" s="70">
        <v>0</v>
      </c>
      <c r="AM77" s="157"/>
      <c r="AN77" s="70"/>
      <c r="AO77">
        <v>3</v>
      </c>
      <c r="AP77" s="70">
        <v>3</v>
      </c>
    </row>
    <row r="78" spans="1:42" x14ac:dyDescent="0.25">
      <c r="A78" s="2" t="s">
        <v>13</v>
      </c>
      <c r="B78" s="23">
        <v>2</v>
      </c>
      <c r="C78" s="23"/>
      <c r="D78" s="23"/>
      <c r="E78" s="23">
        <v>1</v>
      </c>
      <c r="F78" s="23">
        <v>1</v>
      </c>
      <c r="G78" s="23"/>
      <c r="H78" s="23"/>
      <c r="I78" s="23"/>
      <c r="J78" s="23"/>
      <c r="K78" s="23">
        <v>7</v>
      </c>
      <c r="L78" s="23"/>
      <c r="M78" s="23"/>
      <c r="N78" s="23"/>
      <c r="O78" s="70">
        <v>1</v>
      </c>
      <c r="P78" s="70">
        <v>1</v>
      </c>
      <c r="Q78" s="70">
        <v>146</v>
      </c>
      <c r="R78" s="70">
        <v>139</v>
      </c>
      <c r="S78" s="70">
        <v>98</v>
      </c>
      <c r="T78" s="70">
        <v>90</v>
      </c>
      <c r="U78" s="70">
        <v>11</v>
      </c>
      <c r="V78" s="70">
        <v>4</v>
      </c>
      <c r="W78" s="70">
        <v>0</v>
      </c>
      <c r="X78" s="11">
        <v>0</v>
      </c>
      <c r="Y78" s="70">
        <v>15</v>
      </c>
      <c r="Z78" s="70">
        <v>15</v>
      </c>
      <c r="AA78" s="70">
        <v>11</v>
      </c>
      <c r="AB78" s="70">
        <v>10</v>
      </c>
      <c r="AC78" s="70">
        <v>40</v>
      </c>
      <c r="AD78" s="70">
        <v>40</v>
      </c>
      <c r="AE78" s="70">
        <v>26</v>
      </c>
      <c r="AF78" s="70">
        <v>20</v>
      </c>
      <c r="AG78" s="70">
        <v>0</v>
      </c>
      <c r="AH78" s="70">
        <v>0</v>
      </c>
      <c r="AI78" s="70">
        <v>15</v>
      </c>
      <c r="AJ78" s="70">
        <v>10</v>
      </c>
      <c r="AK78" s="70"/>
      <c r="AL78" s="70">
        <v>0</v>
      </c>
      <c r="AM78" s="157">
        <v>19</v>
      </c>
      <c r="AN78" s="222">
        <v>13</v>
      </c>
      <c r="AO78">
        <v>15</v>
      </c>
      <c r="AP78" s="70">
        <v>6</v>
      </c>
    </row>
    <row r="79" spans="1:42" x14ac:dyDescent="0.25">
      <c r="A79" s="2" t="s">
        <v>14</v>
      </c>
      <c r="B79" s="23">
        <v>130</v>
      </c>
      <c r="C79" s="23">
        <v>1760</v>
      </c>
      <c r="D79" s="23">
        <v>133</v>
      </c>
      <c r="E79" s="23">
        <v>1219</v>
      </c>
      <c r="F79" s="23">
        <v>3271</v>
      </c>
      <c r="G79" s="23">
        <v>562</v>
      </c>
      <c r="H79" s="23">
        <v>642</v>
      </c>
      <c r="I79" s="23">
        <v>1092</v>
      </c>
      <c r="J79" s="23">
        <v>1091</v>
      </c>
      <c r="K79" s="23">
        <v>556</v>
      </c>
      <c r="L79" s="23">
        <v>535</v>
      </c>
      <c r="M79" s="23">
        <v>1002</v>
      </c>
      <c r="N79" s="23">
        <v>938</v>
      </c>
      <c r="O79" s="70">
        <v>1180</v>
      </c>
      <c r="P79" s="70">
        <v>1157</v>
      </c>
      <c r="Q79" s="70">
        <v>2440</v>
      </c>
      <c r="R79" s="70">
        <v>2431</v>
      </c>
      <c r="S79" s="70">
        <v>1520</v>
      </c>
      <c r="T79" s="70">
        <v>1480</v>
      </c>
      <c r="U79" s="70">
        <v>825</v>
      </c>
      <c r="V79" s="70">
        <v>785</v>
      </c>
      <c r="W79" s="70">
        <v>508</v>
      </c>
      <c r="X79" s="11">
        <v>507</v>
      </c>
      <c r="Y79" s="70">
        <v>590</v>
      </c>
      <c r="Z79" s="70">
        <v>494</v>
      </c>
      <c r="AA79" s="70">
        <v>926</v>
      </c>
      <c r="AB79" s="70">
        <v>640</v>
      </c>
      <c r="AC79" s="70">
        <v>579</v>
      </c>
      <c r="AD79" s="70">
        <v>578</v>
      </c>
      <c r="AE79" s="70">
        <v>1150</v>
      </c>
      <c r="AF79" s="70">
        <v>1144</v>
      </c>
      <c r="AG79" s="70">
        <v>579</v>
      </c>
      <c r="AH79" s="70">
        <v>553</v>
      </c>
      <c r="AI79" s="70">
        <v>742</v>
      </c>
      <c r="AJ79" s="70">
        <v>734</v>
      </c>
      <c r="AK79" s="70">
        <v>380</v>
      </c>
      <c r="AL79" s="70">
        <v>379</v>
      </c>
      <c r="AM79" s="157">
        <v>1478</v>
      </c>
      <c r="AN79" s="222">
        <v>1440</v>
      </c>
      <c r="AO79">
        <v>2350</v>
      </c>
      <c r="AP79" s="70">
        <v>2274</v>
      </c>
    </row>
    <row r="80" spans="1:42" x14ac:dyDescent="0.25">
      <c r="A80" s="2" t="s">
        <v>40</v>
      </c>
      <c r="B80" s="23"/>
      <c r="C80" s="23"/>
      <c r="D80" s="23"/>
      <c r="E80" s="23"/>
      <c r="F80" s="23">
        <f>6+1</f>
        <v>7</v>
      </c>
      <c r="G80" s="23">
        <v>2</v>
      </c>
      <c r="H80" s="23"/>
      <c r="I80" s="23"/>
      <c r="J80" s="23"/>
      <c r="K80" s="23">
        <v>5</v>
      </c>
      <c r="L80" s="23"/>
      <c r="M80" s="23">
        <v>1</v>
      </c>
      <c r="N80" s="23"/>
      <c r="O80" s="70">
        <v>4</v>
      </c>
      <c r="P80" s="70">
        <v>1</v>
      </c>
      <c r="Q80" s="70">
        <v>2</v>
      </c>
      <c r="R80" s="70"/>
      <c r="S80" s="70">
        <v>6</v>
      </c>
      <c r="T80" s="70">
        <v>6</v>
      </c>
      <c r="U80" s="70">
        <v>2</v>
      </c>
      <c r="V80" s="70">
        <v>0</v>
      </c>
      <c r="W80" s="70">
        <v>1</v>
      </c>
      <c r="X80" s="11">
        <v>1</v>
      </c>
      <c r="Y80" s="70">
        <v>5</v>
      </c>
      <c r="Z80" s="70">
        <v>0</v>
      </c>
      <c r="AA80" s="70">
        <v>6</v>
      </c>
      <c r="AB80" s="70">
        <v>4</v>
      </c>
      <c r="AC80" s="70">
        <v>1</v>
      </c>
      <c r="AD80" s="70">
        <v>0</v>
      </c>
      <c r="AE80" s="70">
        <v>1</v>
      </c>
      <c r="AF80" s="70">
        <v>0</v>
      </c>
      <c r="AG80" s="70">
        <v>7</v>
      </c>
      <c r="AH80" s="70">
        <v>1</v>
      </c>
      <c r="AI80" s="70">
        <v>2</v>
      </c>
      <c r="AJ80" s="70">
        <v>1</v>
      </c>
      <c r="AK80" s="70">
        <v>1</v>
      </c>
      <c r="AL80" s="70">
        <v>1</v>
      </c>
      <c r="AM80" s="157">
        <v>2</v>
      </c>
      <c r="AN80" s="222">
        <v>2</v>
      </c>
      <c r="AO80">
        <v>56</v>
      </c>
      <c r="AP80" s="70">
        <v>56</v>
      </c>
    </row>
    <row r="81" spans="1:42" x14ac:dyDescent="0.25">
      <c r="A81" s="2" t="s">
        <v>52</v>
      </c>
      <c r="B81" s="23"/>
      <c r="C81" s="23"/>
      <c r="D81" s="23"/>
      <c r="E81" s="23"/>
      <c r="F81" s="23"/>
      <c r="G81" s="23"/>
      <c r="H81" s="23"/>
      <c r="I81" s="23">
        <v>1</v>
      </c>
      <c r="J81" s="23">
        <v>1</v>
      </c>
      <c r="K81" s="23"/>
      <c r="L81" s="23"/>
      <c r="M81" s="23"/>
      <c r="N81" s="23"/>
      <c r="O81" s="70">
        <v>6</v>
      </c>
      <c r="P81" s="70">
        <v>6</v>
      </c>
      <c r="Q81" s="70"/>
      <c r="R81" s="70"/>
      <c r="S81" s="70">
        <v>0</v>
      </c>
      <c r="T81" s="70">
        <v>0</v>
      </c>
      <c r="U81" s="70">
        <v>0</v>
      </c>
      <c r="V81" s="70">
        <v>0</v>
      </c>
      <c r="W81" s="70">
        <v>1</v>
      </c>
      <c r="X81" s="11">
        <v>1</v>
      </c>
      <c r="Y81" s="70">
        <v>0</v>
      </c>
      <c r="Z81" s="70">
        <v>0</v>
      </c>
      <c r="AA81" s="70">
        <v>0</v>
      </c>
      <c r="AB81" s="70">
        <v>0</v>
      </c>
      <c r="AC81" s="70">
        <v>0</v>
      </c>
      <c r="AD81" s="70">
        <v>0</v>
      </c>
      <c r="AE81" s="70">
        <v>0</v>
      </c>
      <c r="AF81" s="70">
        <v>0</v>
      </c>
      <c r="AG81" s="70">
        <v>0</v>
      </c>
      <c r="AH81" s="70">
        <v>0</v>
      </c>
      <c r="AI81" s="70">
        <v>0</v>
      </c>
      <c r="AJ81" s="70">
        <v>0</v>
      </c>
      <c r="AK81" s="70"/>
      <c r="AL81" s="70">
        <v>0</v>
      </c>
      <c r="AM81" s="157"/>
      <c r="AN81" s="70"/>
    </row>
    <row r="82" spans="1:42" x14ac:dyDescent="0.25">
      <c r="A82" s="2" t="s">
        <v>53</v>
      </c>
      <c r="B82" s="23"/>
      <c r="C82" s="23"/>
      <c r="D82" s="23"/>
      <c r="E82" s="23"/>
      <c r="F82" s="23"/>
      <c r="G82" s="23">
        <v>1</v>
      </c>
      <c r="H82" s="23">
        <v>2</v>
      </c>
      <c r="I82" s="23"/>
      <c r="J82" s="23"/>
      <c r="K82" s="23"/>
      <c r="L82" s="23"/>
      <c r="M82" s="23">
        <v>2</v>
      </c>
      <c r="N82" s="23"/>
      <c r="O82" s="70"/>
      <c r="P82" s="70"/>
      <c r="Q82" s="70"/>
      <c r="R82" s="70"/>
      <c r="S82" s="70">
        <v>1</v>
      </c>
      <c r="T82" s="70">
        <v>1</v>
      </c>
      <c r="U82" s="70">
        <v>1</v>
      </c>
      <c r="V82" s="70">
        <v>1</v>
      </c>
      <c r="W82" s="70">
        <v>0</v>
      </c>
      <c r="X82" s="11">
        <v>0</v>
      </c>
      <c r="Y82" s="70">
        <v>0</v>
      </c>
      <c r="Z82" s="70">
        <v>0</v>
      </c>
      <c r="AA82" s="70">
        <v>0</v>
      </c>
      <c r="AB82" s="70">
        <v>0</v>
      </c>
      <c r="AC82" s="70">
        <v>0</v>
      </c>
      <c r="AD82" s="70">
        <v>0</v>
      </c>
      <c r="AE82" s="70">
        <v>67</v>
      </c>
      <c r="AF82" s="70">
        <v>67</v>
      </c>
      <c r="AG82" s="70">
        <v>3</v>
      </c>
      <c r="AH82" s="70">
        <v>3</v>
      </c>
      <c r="AI82" s="70">
        <v>0</v>
      </c>
      <c r="AJ82" s="70">
        <v>0</v>
      </c>
      <c r="AK82" s="70"/>
      <c r="AL82" s="70">
        <v>0</v>
      </c>
      <c r="AM82" s="157">
        <v>2</v>
      </c>
      <c r="AN82" s="222">
        <v>2</v>
      </c>
    </row>
    <row r="83" spans="1:42" x14ac:dyDescent="0.25">
      <c r="A83" s="2" t="s">
        <v>15</v>
      </c>
      <c r="B83" s="23">
        <v>600</v>
      </c>
      <c r="C83" s="23">
        <v>525</v>
      </c>
      <c r="D83" s="23">
        <v>58</v>
      </c>
      <c r="E83" s="23">
        <v>183</v>
      </c>
      <c r="F83" s="23">
        <v>1354</v>
      </c>
      <c r="G83" s="23">
        <v>325</v>
      </c>
      <c r="H83" s="23">
        <v>175</v>
      </c>
      <c r="I83" s="23">
        <v>125</v>
      </c>
      <c r="J83" s="23">
        <v>22</v>
      </c>
      <c r="K83" s="23"/>
      <c r="L83" s="23"/>
      <c r="M83" s="23">
        <v>33</v>
      </c>
      <c r="N83" s="23">
        <v>32</v>
      </c>
      <c r="O83" s="70">
        <v>76</v>
      </c>
      <c r="P83" s="70">
        <v>63</v>
      </c>
      <c r="Q83" s="70">
        <v>18</v>
      </c>
      <c r="R83" s="70">
        <v>16</v>
      </c>
      <c r="S83" s="70">
        <v>13</v>
      </c>
      <c r="T83" s="70">
        <v>3</v>
      </c>
      <c r="U83" s="70">
        <v>0</v>
      </c>
      <c r="V83" s="70">
        <v>0</v>
      </c>
      <c r="W83" s="70">
        <v>20</v>
      </c>
      <c r="X83" s="11">
        <v>17</v>
      </c>
      <c r="Y83" s="70">
        <v>56</v>
      </c>
      <c r="Z83" s="70">
        <v>38</v>
      </c>
      <c r="AA83" s="70">
        <v>24</v>
      </c>
      <c r="AB83" s="70">
        <v>24</v>
      </c>
      <c r="AC83" s="70">
        <v>2</v>
      </c>
      <c r="AD83" s="70">
        <v>0</v>
      </c>
      <c r="AE83" s="70">
        <v>17</v>
      </c>
      <c r="AF83" s="70">
        <v>11</v>
      </c>
      <c r="AG83" s="70">
        <v>37</v>
      </c>
      <c r="AH83" s="70">
        <v>12</v>
      </c>
      <c r="AI83" s="70">
        <v>78</v>
      </c>
      <c r="AJ83" s="70">
        <v>70</v>
      </c>
      <c r="AK83" s="70">
        <v>102</v>
      </c>
      <c r="AL83" s="70">
        <v>102</v>
      </c>
      <c r="AM83" s="157">
        <v>117</v>
      </c>
      <c r="AN83" s="222">
        <v>100</v>
      </c>
      <c r="AO83">
        <v>159</v>
      </c>
      <c r="AP83" s="70">
        <v>141</v>
      </c>
    </row>
    <row r="84" spans="1:42" x14ac:dyDescent="0.25">
      <c r="A84" s="2" t="s">
        <v>54</v>
      </c>
      <c r="B84" s="23"/>
      <c r="C84" s="23"/>
      <c r="D84" s="23"/>
      <c r="E84" s="23"/>
      <c r="F84" s="23"/>
      <c r="G84" s="23"/>
      <c r="H84" s="23"/>
      <c r="I84" s="23"/>
      <c r="J84" s="23"/>
      <c r="K84" s="23"/>
      <c r="L84" s="23"/>
      <c r="M84" s="23">
        <v>14</v>
      </c>
      <c r="N84" s="23"/>
      <c r="O84" s="70">
        <v>1</v>
      </c>
      <c r="P84" s="70">
        <v>1</v>
      </c>
      <c r="Q84" s="70">
        <v>22</v>
      </c>
      <c r="R84" s="70">
        <v>19</v>
      </c>
      <c r="S84" s="70">
        <v>36</v>
      </c>
      <c r="T84" s="70">
        <v>0</v>
      </c>
      <c r="U84" s="70">
        <v>0</v>
      </c>
      <c r="V84" s="70">
        <v>0</v>
      </c>
      <c r="W84" s="70">
        <v>1</v>
      </c>
      <c r="X84" s="11">
        <v>0</v>
      </c>
      <c r="Y84" s="70">
        <v>37</v>
      </c>
      <c r="Z84" s="70">
        <v>1</v>
      </c>
      <c r="AA84" s="70">
        <v>7</v>
      </c>
      <c r="AB84" s="70">
        <v>7</v>
      </c>
      <c r="AC84" s="70">
        <v>3</v>
      </c>
      <c r="AD84" s="70">
        <v>2</v>
      </c>
      <c r="AE84" s="70">
        <v>126</v>
      </c>
      <c r="AF84" s="70">
        <v>0</v>
      </c>
      <c r="AG84" s="70">
        <v>49</v>
      </c>
      <c r="AH84" s="70">
        <v>49</v>
      </c>
      <c r="AI84" s="70">
        <v>7</v>
      </c>
      <c r="AJ84" s="70">
        <v>3</v>
      </c>
      <c r="AK84" s="70">
        <v>9</v>
      </c>
      <c r="AL84" s="70">
        <v>9</v>
      </c>
      <c r="AM84" s="157">
        <v>31</v>
      </c>
      <c r="AN84" s="222">
        <v>26</v>
      </c>
      <c r="AO84">
        <v>15</v>
      </c>
    </row>
    <row r="85" spans="1:42" x14ac:dyDescent="0.25">
      <c r="A85" s="2" t="s">
        <v>72</v>
      </c>
      <c r="B85" s="23"/>
      <c r="C85" s="23"/>
      <c r="D85" s="23"/>
      <c r="E85" s="23"/>
      <c r="F85" s="23"/>
      <c r="G85" s="23"/>
      <c r="H85" s="23"/>
      <c r="I85" s="23">
        <v>99</v>
      </c>
      <c r="J85" s="23">
        <v>97</v>
      </c>
      <c r="K85" s="23">
        <v>82</v>
      </c>
      <c r="L85" s="23">
        <v>71</v>
      </c>
      <c r="M85" s="23">
        <v>42</v>
      </c>
      <c r="N85" s="23">
        <v>42</v>
      </c>
      <c r="O85">
        <v>75</v>
      </c>
      <c r="P85" s="70">
        <v>75</v>
      </c>
      <c r="Q85" s="70">
        <v>344</v>
      </c>
      <c r="R85" s="70">
        <v>304</v>
      </c>
      <c r="S85" s="70">
        <v>49</v>
      </c>
      <c r="T85" s="70">
        <v>43</v>
      </c>
      <c r="U85" s="70">
        <v>65</v>
      </c>
      <c r="V85" s="70">
        <v>48</v>
      </c>
      <c r="W85" s="70">
        <v>17</v>
      </c>
      <c r="X85" s="11">
        <v>17</v>
      </c>
      <c r="Y85" s="70">
        <v>14</v>
      </c>
      <c r="Z85" s="70">
        <v>11</v>
      </c>
      <c r="AA85" s="70">
        <v>139</v>
      </c>
      <c r="AB85" s="70">
        <v>120</v>
      </c>
      <c r="AC85" s="70">
        <v>176</v>
      </c>
      <c r="AD85" s="70">
        <v>153</v>
      </c>
      <c r="AE85" s="70">
        <v>55</v>
      </c>
      <c r="AF85" s="70">
        <v>55</v>
      </c>
      <c r="AG85" s="70">
        <v>128</v>
      </c>
      <c r="AH85" s="70">
        <v>98</v>
      </c>
      <c r="AI85" s="70">
        <v>130</v>
      </c>
      <c r="AJ85" s="70">
        <v>122</v>
      </c>
      <c r="AK85" s="70">
        <v>3</v>
      </c>
      <c r="AL85" s="70">
        <v>3</v>
      </c>
      <c r="AM85" s="157">
        <v>67</v>
      </c>
      <c r="AN85" s="222">
        <v>60</v>
      </c>
      <c r="AO85">
        <v>58</v>
      </c>
      <c r="AP85" s="70">
        <v>8</v>
      </c>
    </row>
    <row r="86" spans="1:42" x14ac:dyDescent="0.25">
      <c r="A86" s="2" t="s">
        <v>16</v>
      </c>
      <c r="B86" s="23"/>
      <c r="C86" s="23"/>
      <c r="D86" s="23"/>
      <c r="E86" s="23"/>
      <c r="F86" s="23"/>
      <c r="G86" s="23"/>
      <c r="H86" s="23"/>
      <c r="I86" s="23">
        <v>1</v>
      </c>
      <c r="J86" s="23"/>
      <c r="K86" s="23">
        <v>5</v>
      </c>
      <c r="L86" s="23"/>
      <c r="M86" s="23">
        <v>1</v>
      </c>
      <c r="N86" s="23"/>
      <c r="O86" s="70"/>
      <c r="P86" s="70"/>
      <c r="Q86" s="70"/>
      <c r="R86" s="70"/>
      <c r="S86" s="70">
        <v>0</v>
      </c>
      <c r="T86" s="70">
        <v>0</v>
      </c>
      <c r="U86" s="70">
        <v>0</v>
      </c>
      <c r="V86" s="70">
        <v>0</v>
      </c>
      <c r="W86" s="70">
        <v>0</v>
      </c>
      <c r="X86" s="11">
        <v>0</v>
      </c>
      <c r="Y86" s="70">
        <v>0</v>
      </c>
      <c r="Z86" s="70">
        <v>0</v>
      </c>
      <c r="AA86" s="70">
        <v>0</v>
      </c>
      <c r="AB86" s="70">
        <v>0</v>
      </c>
      <c r="AC86" s="70">
        <v>2</v>
      </c>
      <c r="AD86" s="70">
        <v>1</v>
      </c>
      <c r="AE86" s="70">
        <v>9</v>
      </c>
      <c r="AF86" s="70">
        <v>2</v>
      </c>
      <c r="AG86" s="70">
        <v>4</v>
      </c>
      <c r="AH86" s="70">
        <v>0</v>
      </c>
      <c r="AI86" s="70">
        <v>9</v>
      </c>
      <c r="AJ86" s="70">
        <v>0</v>
      </c>
      <c r="AK86" s="70"/>
      <c r="AL86" s="70">
        <v>0</v>
      </c>
      <c r="AM86" s="157">
        <v>3</v>
      </c>
      <c r="AN86" s="222"/>
      <c r="AO86">
        <v>1</v>
      </c>
    </row>
    <row r="87" spans="1:42" x14ac:dyDescent="0.25">
      <c r="A87" s="74" t="s">
        <v>55</v>
      </c>
      <c r="N87" s="14"/>
      <c r="S87">
        <v>4</v>
      </c>
      <c r="U87" s="70">
        <v>0</v>
      </c>
      <c r="V87" s="70">
        <v>0</v>
      </c>
      <c r="W87" s="70">
        <v>0</v>
      </c>
      <c r="X87" s="11">
        <v>0</v>
      </c>
      <c r="Y87" s="70">
        <v>0</v>
      </c>
      <c r="Z87" s="70">
        <v>0</v>
      </c>
      <c r="AA87" s="70">
        <v>1000</v>
      </c>
      <c r="AB87" s="70">
        <v>0</v>
      </c>
      <c r="AC87" s="70">
        <v>0</v>
      </c>
      <c r="AD87" s="70">
        <v>0</v>
      </c>
      <c r="AE87" s="70">
        <v>0</v>
      </c>
      <c r="AF87" s="70">
        <v>0</v>
      </c>
      <c r="AG87" s="70">
        <v>0</v>
      </c>
      <c r="AH87" s="70">
        <v>0</v>
      </c>
      <c r="AI87" s="70">
        <v>0</v>
      </c>
      <c r="AJ87" s="70">
        <v>0</v>
      </c>
      <c r="AK87" s="70"/>
      <c r="AL87" s="70">
        <v>0</v>
      </c>
      <c r="AM87" s="157"/>
      <c r="AN87" s="70"/>
    </row>
    <row r="88" spans="1:42" x14ac:dyDescent="0.25">
      <c r="A88" s="109" t="s">
        <v>17</v>
      </c>
      <c r="C88" s="14"/>
      <c r="D88" s="14"/>
      <c r="E88" s="14">
        <v>100</v>
      </c>
      <c r="F88" s="14"/>
      <c r="G88" s="14"/>
      <c r="H88" s="14">
        <v>100</v>
      </c>
      <c r="I88" s="14">
        <v>1630</v>
      </c>
      <c r="J88" s="14"/>
      <c r="K88" s="14">
        <v>1500</v>
      </c>
      <c r="L88" s="14"/>
      <c r="M88" s="14">
        <v>5001</v>
      </c>
      <c r="N88" s="14">
        <v>1</v>
      </c>
      <c r="O88" s="108">
        <v>1501</v>
      </c>
      <c r="P88" s="108"/>
      <c r="Q88" s="70">
        <v>703</v>
      </c>
      <c r="R88" s="70"/>
      <c r="S88" s="70">
        <v>3002</v>
      </c>
      <c r="T88" s="70">
        <v>1</v>
      </c>
      <c r="U88" s="70">
        <v>1502</v>
      </c>
      <c r="V88" s="70">
        <v>1</v>
      </c>
      <c r="W88" s="70">
        <v>39</v>
      </c>
      <c r="X88" s="11">
        <v>17</v>
      </c>
      <c r="Y88" s="70">
        <v>102</v>
      </c>
      <c r="Z88" s="70">
        <v>0</v>
      </c>
      <c r="AA88" s="70">
        <v>0</v>
      </c>
      <c r="AB88" s="70">
        <v>0</v>
      </c>
      <c r="AC88" s="70">
        <v>2513</v>
      </c>
      <c r="AD88" s="70">
        <v>12</v>
      </c>
      <c r="AE88" s="70">
        <v>102</v>
      </c>
      <c r="AF88" s="70">
        <v>2</v>
      </c>
      <c r="AG88" s="70">
        <v>1009</v>
      </c>
      <c r="AH88" s="70">
        <v>2</v>
      </c>
      <c r="AI88" s="70">
        <v>16</v>
      </c>
      <c r="AJ88" s="70">
        <v>1</v>
      </c>
      <c r="AK88" s="70">
        <v>60</v>
      </c>
      <c r="AL88" s="70">
        <v>60</v>
      </c>
      <c r="AM88" s="157">
        <v>1</v>
      </c>
      <c r="AN88" s="70"/>
    </row>
    <row r="89" spans="1:42" x14ac:dyDescent="0.25">
      <c r="A89" s="74" t="s">
        <v>210</v>
      </c>
      <c r="B89" s="75"/>
      <c r="C89" s="75"/>
      <c r="D89" s="75"/>
      <c r="E89" s="75"/>
      <c r="F89" s="75"/>
      <c r="G89" s="75"/>
      <c r="H89" s="75"/>
      <c r="I89" s="75"/>
      <c r="J89" s="75"/>
      <c r="K89" s="75"/>
      <c r="L89" s="75"/>
      <c r="M89" s="75"/>
      <c r="N89" s="75"/>
      <c r="O89" s="75"/>
      <c r="P89" s="75"/>
      <c r="Q89" s="81">
        <v>5</v>
      </c>
      <c r="R89" s="81">
        <v>5</v>
      </c>
      <c r="S89" s="81">
        <v>0</v>
      </c>
      <c r="T89" s="81">
        <v>0</v>
      </c>
      <c r="U89" s="70">
        <v>0</v>
      </c>
      <c r="V89" s="70">
        <v>0</v>
      </c>
      <c r="W89" s="70">
        <v>0</v>
      </c>
      <c r="X89" s="11">
        <v>0</v>
      </c>
      <c r="Y89" s="70">
        <v>0</v>
      </c>
      <c r="Z89" s="70">
        <v>0</v>
      </c>
      <c r="AA89" s="70">
        <v>0</v>
      </c>
      <c r="AB89" s="70"/>
      <c r="AC89" s="70">
        <v>0</v>
      </c>
      <c r="AD89" s="70">
        <v>0</v>
      </c>
      <c r="AE89" s="70">
        <v>0</v>
      </c>
      <c r="AF89" s="70">
        <v>0</v>
      </c>
      <c r="AG89" s="70">
        <v>0</v>
      </c>
      <c r="AH89" s="70">
        <v>0</v>
      </c>
      <c r="AI89" s="70">
        <v>2</v>
      </c>
      <c r="AJ89" s="70">
        <v>0</v>
      </c>
      <c r="AK89" s="70"/>
      <c r="AL89" s="70">
        <v>0</v>
      </c>
      <c r="AM89" s="157"/>
      <c r="AN89" s="70"/>
    </row>
    <row r="90" spans="1:42" x14ac:dyDescent="0.25">
      <c r="A90" s="199" t="s">
        <v>24</v>
      </c>
      <c r="B90" s="23">
        <f>SUM(B57:B89)</f>
        <v>16664</v>
      </c>
      <c r="C90" s="23">
        <f t="shared" ref="C90:AB90" si="0">SUM(C57:C89)</f>
        <v>14849</v>
      </c>
      <c r="D90" s="23">
        <f t="shared" si="0"/>
        <v>7123</v>
      </c>
      <c r="E90" s="23">
        <f t="shared" si="0"/>
        <v>23478</v>
      </c>
      <c r="F90" s="23">
        <f t="shared" si="0"/>
        <v>37437</v>
      </c>
      <c r="G90" s="23">
        <f t="shared" si="0"/>
        <v>9872</v>
      </c>
      <c r="H90" s="23">
        <f t="shared" si="0"/>
        <v>19628</v>
      </c>
      <c r="I90" s="23">
        <f t="shared" si="0"/>
        <v>7195</v>
      </c>
      <c r="J90" s="23">
        <f t="shared" si="0"/>
        <v>4994</v>
      </c>
      <c r="K90" s="23">
        <f t="shared" si="0"/>
        <v>9343</v>
      </c>
      <c r="L90" s="23">
        <f t="shared" si="0"/>
        <v>7314</v>
      </c>
      <c r="M90" s="23">
        <f t="shared" si="0"/>
        <v>14939</v>
      </c>
      <c r="N90" s="23">
        <f t="shared" si="0"/>
        <v>8858</v>
      </c>
      <c r="O90" s="23">
        <f t="shared" si="0"/>
        <v>23817</v>
      </c>
      <c r="P90" s="23">
        <f t="shared" si="0"/>
        <v>19309</v>
      </c>
      <c r="Q90" s="23">
        <f t="shared" si="0"/>
        <v>18458</v>
      </c>
      <c r="R90" s="23">
        <f t="shared" si="0"/>
        <v>16815</v>
      </c>
      <c r="S90" s="23">
        <f t="shared" si="0"/>
        <v>13017</v>
      </c>
      <c r="T90" s="23">
        <f t="shared" si="0"/>
        <v>9402</v>
      </c>
      <c r="U90" s="201">
        <f t="shared" si="0"/>
        <v>8220</v>
      </c>
      <c r="V90" s="201">
        <f t="shared" si="0"/>
        <v>5776</v>
      </c>
      <c r="W90" s="201">
        <f t="shared" si="0"/>
        <v>10334</v>
      </c>
      <c r="X90" s="201">
        <f t="shared" si="0"/>
        <v>8932</v>
      </c>
      <c r="Y90" s="201">
        <f t="shared" si="0"/>
        <v>10265</v>
      </c>
      <c r="Z90" s="201">
        <f t="shared" si="0"/>
        <v>9157</v>
      </c>
      <c r="AA90" s="201">
        <f t="shared" si="0"/>
        <v>18466</v>
      </c>
      <c r="AB90" s="201">
        <f t="shared" si="0"/>
        <v>15805</v>
      </c>
      <c r="AC90" s="201">
        <v>8492</v>
      </c>
      <c r="AD90" s="201">
        <v>4852</v>
      </c>
      <c r="AE90" s="201">
        <v>19595</v>
      </c>
      <c r="AF90" s="201">
        <v>17626</v>
      </c>
      <c r="AG90" s="202">
        <v>11149</v>
      </c>
      <c r="AH90" s="202">
        <v>6426</v>
      </c>
      <c r="AI90" s="220">
        <v>13693</v>
      </c>
      <c r="AJ90" s="220">
        <v>12779</v>
      </c>
      <c r="AK90" s="258">
        <v>13502</v>
      </c>
      <c r="AL90" s="257">
        <v>13367</v>
      </c>
      <c r="AM90" s="280">
        <f>SUM(AM57:AM89)</f>
        <v>14570</v>
      </c>
      <c r="AN90" s="276">
        <f>SUM(AN57:AN89)</f>
        <v>13651</v>
      </c>
      <c r="AO90" s="322">
        <f>SUM(AO57:AO89)</f>
        <v>25516</v>
      </c>
      <c r="AP90" s="322">
        <v>24118</v>
      </c>
    </row>
    <row r="94" spans="1:42" x14ac:dyDescent="0.25">
      <c r="A94" s="1" t="s">
        <v>88</v>
      </c>
    </row>
    <row r="96" spans="1:42" x14ac:dyDescent="0.25">
      <c r="A96" t="s">
        <v>74</v>
      </c>
    </row>
    <row r="97" spans="1:32" x14ac:dyDescent="0.25">
      <c r="A97" t="s">
        <v>75</v>
      </c>
    </row>
    <row r="99" spans="1:32" x14ac:dyDescent="0.25">
      <c r="A99" s="29">
        <v>1986</v>
      </c>
    </row>
    <row r="100" spans="1:32" x14ac:dyDescent="0.25">
      <c r="A100" s="30" t="s">
        <v>76</v>
      </c>
    </row>
    <row r="101" spans="1:32" x14ac:dyDescent="0.25">
      <c r="A101" s="31"/>
      <c r="B101" s="32">
        <v>31524</v>
      </c>
      <c r="C101" s="32">
        <v>31525</v>
      </c>
      <c r="D101" s="32">
        <v>31526</v>
      </c>
      <c r="E101" s="32">
        <v>31527</v>
      </c>
      <c r="F101" s="32">
        <v>31528</v>
      </c>
      <c r="G101" s="32">
        <v>31529</v>
      </c>
      <c r="H101" s="32">
        <v>31530</v>
      </c>
      <c r="I101" s="32">
        <v>31531</v>
      </c>
      <c r="J101" s="32">
        <v>31532</v>
      </c>
      <c r="K101" s="32">
        <v>31533</v>
      </c>
      <c r="L101" s="33">
        <v>31534</v>
      </c>
      <c r="M101" s="33">
        <v>31535</v>
      </c>
      <c r="N101" s="33">
        <v>31536</v>
      </c>
      <c r="O101" s="33">
        <v>31537</v>
      </c>
      <c r="P101" s="33">
        <v>31538</v>
      </c>
      <c r="Q101" s="33">
        <v>31539</v>
      </c>
      <c r="R101" s="33">
        <v>31540</v>
      </c>
      <c r="S101" s="33">
        <v>31541</v>
      </c>
      <c r="T101" s="33">
        <v>31542</v>
      </c>
      <c r="U101" s="33">
        <v>31543</v>
      </c>
      <c r="V101" s="33">
        <v>31544</v>
      </c>
      <c r="W101" s="33">
        <v>31545</v>
      </c>
      <c r="X101" s="33">
        <v>31546</v>
      </c>
      <c r="Y101" s="33">
        <v>31547</v>
      </c>
      <c r="Z101" s="33">
        <v>31548</v>
      </c>
      <c r="AA101" s="33">
        <v>31549</v>
      </c>
      <c r="AB101" s="33">
        <v>31550</v>
      </c>
      <c r="AC101" s="32">
        <v>31551</v>
      </c>
      <c r="AD101" s="32">
        <v>31552</v>
      </c>
      <c r="AE101" s="32">
        <v>31553</v>
      </c>
      <c r="AF101" s="34" t="s">
        <v>24</v>
      </c>
    </row>
    <row r="102" spans="1:32" x14ac:dyDescent="0.25">
      <c r="A102" s="31" t="s">
        <v>11</v>
      </c>
      <c r="L102" s="35">
        <v>250</v>
      </c>
      <c r="M102" s="36">
        <v>175</v>
      </c>
      <c r="N102" s="36">
        <v>1400</v>
      </c>
      <c r="O102" s="36">
        <v>5000</v>
      </c>
      <c r="P102" s="36">
        <v>6000</v>
      </c>
      <c r="Q102" s="36">
        <v>6000</v>
      </c>
      <c r="R102" s="36">
        <v>10000</v>
      </c>
      <c r="S102" s="36">
        <v>5000</v>
      </c>
      <c r="T102" s="36">
        <v>5000</v>
      </c>
      <c r="U102" s="36">
        <v>8000</v>
      </c>
      <c r="V102" s="36">
        <v>10000</v>
      </c>
      <c r="W102" s="36">
        <v>8000</v>
      </c>
      <c r="X102" s="36">
        <v>5000</v>
      </c>
      <c r="Y102" s="36">
        <v>2500</v>
      </c>
      <c r="Z102" s="23"/>
      <c r="AA102" s="37"/>
      <c r="AB102" s="37"/>
      <c r="AF102" s="38">
        <f>SUM(B102:AE102)</f>
        <v>72325</v>
      </c>
    </row>
    <row r="103" spans="1:32" x14ac:dyDescent="0.25">
      <c r="A103" s="31" t="s">
        <v>77</v>
      </c>
      <c r="L103" s="23"/>
      <c r="M103" s="37"/>
      <c r="N103" s="36"/>
      <c r="O103" s="36"/>
      <c r="P103" s="36">
        <v>300</v>
      </c>
      <c r="Q103" s="36">
        <v>1000</v>
      </c>
      <c r="R103" s="36">
        <v>1000</v>
      </c>
      <c r="S103" s="36">
        <v>50</v>
      </c>
      <c r="T103" s="36">
        <v>1000</v>
      </c>
      <c r="U103" s="36">
        <v>700</v>
      </c>
      <c r="V103" s="36">
        <v>500</v>
      </c>
      <c r="W103" s="36">
        <v>800</v>
      </c>
      <c r="X103" s="36">
        <v>500</v>
      </c>
      <c r="Y103" s="36">
        <v>600</v>
      </c>
      <c r="Z103" s="23"/>
      <c r="AA103" s="37"/>
      <c r="AB103" s="37"/>
      <c r="AF103" s="38">
        <f t="shared" ref="AF103:AF112" si="1">SUM(B103:AE103)</f>
        <v>6450</v>
      </c>
    </row>
    <row r="104" spans="1:32" x14ac:dyDescent="0.25">
      <c r="A104" s="31" t="s">
        <v>15</v>
      </c>
      <c r="L104" s="38"/>
      <c r="M104" s="36"/>
      <c r="N104" s="36">
        <v>100</v>
      </c>
      <c r="O104" s="36">
        <v>200</v>
      </c>
      <c r="P104" s="36">
        <v>200</v>
      </c>
      <c r="Q104" s="36">
        <v>500</v>
      </c>
      <c r="R104" s="36">
        <v>300</v>
      </c>
      <c r="S104" s="36">
        <v>200</v>
      </c>
      <c r="T104" s="36">
        <v>300</v>
      </c>
      <c r="U104" s="36">
        <v>400</v>
      </c>
      <c r="V104" s="36">
        <v>500</v>
      </c>
      <c r="W104" s="36">
        <v>200</v>
      </c>
      <c r="X104" s="36">
        <v>100</v>
      </c>
      <c r="Y104" s="36">
        <v>100</v>
      </c>
      <c r="Z104" s="23"/>
      <c r="AA104" s="37"/>
      <c r="AB104" s="37"/>
      <c r="AF104" s="38">
        <f t="shared" si="1"/>
        <v>3100</v>
      </c>
    </row>
    <row r="105" spans="1:32" x14ac:dyDescent="0.25">
      <c r="A105" s="31" t="s">
        <v>78</v>
      </c>
      <c r="L105" s="37"/>
      <c r="M105" s="38"/>
      <c r="N105" s="36"/>
      <c r="O105" s="35">
        <v>10</v>
      </c>
      <c r="P105" s="35">
        <v>100</v>
      </c>
      <c r="Q105" s="35">
        <v>50</v>
      </c>
      <c r="R105" s="35">
        <v>100</v>
      </c>
      <c r="S105" s="36">
        <v>300</v>
      </c>
      <c r="T105" s="36">
        <v>300</v>
      </c>
      <c r="U105" s="36">
        <v>500</v>
      </c>
      <c r="V105" s="36">
        <v>800</v>
      </c>
      <c r="W105" s="36">
        <v>500</v>
      </c>
      <c r="X105" s="36">
        <v>200</v>
      </c>
      <c r="Y105" s="36">
        <v>200</v>
      </c>
      <c r="Z105" s="23"/>
      <c r="AA105" s="38"/>
      <c r="AB105" s="38"/>
      <c r="AF105" s="38">
        <f t="shared" si="1"/>
        <v>3060</v>
      </c>
    </row>
    <row r="106" spans="1:32" x14ac:dyDescent="0.25">
      <c r="A106" s="31" t="s">
        <v>14</v>
      </c>
      <c r="L106" s="36">
        <v>50</v>
      </c>
      <c r="M106" s="36">
        <v>10</v>
      </c>
      <c r="N106" s="36">
        <v>200</v>
      </c>
      <c r="O106" s="36">
        <v>200</v>
      </c>
      <c r="P106" s="35">
        <v>30</v>
      </c>
      <c r="Q106" s="35">
        <v>200</v>
      </c>
      <c r="R106" s="35">
        <v>1000</v>
      </c>
      <c r="S106" s="36">
        <v>75</v>
      </c>
      <c r="T106" s="36">
        <v>200</v>
      </c>
      <c r="U106" s="36">
        <v>100</v>
      </c>
      <c r="V106" s="36">
        <v>100</v>
      </c>
      <c r="W106" s="36">
        <v>80</v>
      </c>
      <c r="X106" s="35">
        <v>60</v>
      </c>
      <c r="Y106" s="35">
        <v>20</v>
      </c>
      <c r="Z106" s="23"/>
      <c r="AA106" s="35"/>
      <c r="AB106" s="35"/>
      <c r="AF106" s="38">
        <f t="shared" si="1"/>
        <v>2325</v>
      </c>
    </row>
    <row r="107" spans="1:32" x14ac:dyDescent="0.25">
      <c r="A107" s="31" t="s">
        <v>2</v>
      </c>
      <c r="L107" s="37"/>
      <c r="M107" s="36">
        <v>20</v>
      </c>
      <c r="N107" s="36">
        <v>300</v>
      </c>
      <c r="O107" s="35">
        <v>200</v>
      </c>
      <c r="P107" s="35">
        <v>200</v>
      </c>
      <c r="Q107" s="35">
        <v>500</v>
      </c>
      <c r="R107" s="35">
        <v>200</v>
      </c>
      <c r="S107" s="35">
        <v>250</v>
      </c>
      <c r="T107" s="36">
        <v>75</v>
      </c>
      <c r="U107" s="36">
        <v>75</v>
      </c>
      <c r="V107" s="36">
        <v>100</v>
      </c>
      <c r="W107" s="35">
        <v>50</v>
      </c>
      <c r="X107" s="35">
        <v>20</v>
      </c>
      <c r="Y107" s="35">
        <v>10</v>
      </c>
      <c r="Z107" s="23"/>
      <c r="AA107" s="35"/>
      <c r="AB107" s="35"/>
      <c r="AF107" s="38">
        <f t="shared" si="1"/>
        <v>2000</v>
      </c>
    </row>
    <row r="108" spans="1:32" x14ac:dyDescent="0.25">
      <c r="A108" s="31" t="s">
        <v>12</v>
      </c>
      <c r="L108" s="38"/>
      <c r="M108" s="36"/>
      <c r="N108" s="36"/>
      <c r="O108" s="37"/>
      <c r="P108" s="37"/>
      <c r="Q108" s="37"/>
      <c r="R108" s="37"/>
      <c r="S108" s="36">
        <v>7</v>
      </c>
      <c r="T108" s="36">
        <v>1</v>
      </c>
      <c r="U108" s="36">
        <v>50</v>
      </c>
      <c r="V108" s="36">
        <v>100</v>
      </c>
      <c r="W108" s="36">
        <v>2</v>
      </c>
      <c r="X108" s="36">
        <v>2</v>
      </c>
      <c r="Y108" s="36">
        <v>2</v>
      </c>
      <c r="Z108" s="23"/>
      <c r="AA108" s="39"/>
      <c r="AB108" s="39"/>
      <c r="AF108" s="38">
        <f t="shared" si="1"/>
        <v>164</v>
      </c>
    </row>
    <row r="109" spans="1:32" x14ac:dyDescent="0.25">
      <c r="A109" s="31" t="s">
        <v>1</v>
      </c>
      <c r="L109" s="38"/>
      <c r="M109" s="36"/>
      <c r="N109" s="36"/>
      <c r="O109" s="36">
        <v>7</v>
      </c>
      <c r="P109" s="36">
        <v>1</v>
      </c>
      <c r="Q109" s="36">
        <v>1</v>
      </c>
      <c r="R109" s="36">
        <v>1</v>
      </c>
      <c r="S109" s="36">
        <v>2</v>
      </c>
      <c r="T109" s="36">
        <v>6</v>
      </c>
      <c r="U109" s="36">
        <v>5</v>
      </c>
      <c r="V109" s="36">
        <v>10</v>
      </c>
      <c r="W109" s="36">
        <v>2</v>
      </c>
      <c r="X109" s="36">
        <v>3</v>
      </c>
      <c r="Y109" s="36">
        <v>2</v>
      </c>
      <c r="Z109" s="23"/>
      <c r="AA109" s="23"/>
      <c r="AB109" s="23"/>
      <c r="AF109" s="38">
        <f t="shared" si="1"/>
        <v>40</v>
      </c>
    </row>
    <row r="110" spans="1:32" x14ac:dyDescent="0.25">
      <c r="A110" s="31" t="s">
        <v>13</v>
      </c>
      <c r="L110" s="39"/>
      <c r="M110" s="35"/>
      <c r="N110" s="36"/>
      <c r="O110" s="36">
        <v>1</v>
      </c>
      <c r="P110" s="37"/>
      <c r="Q110" s="37"/>
      <c r="R110" s="37"/>
      <c r="S110" s="36">
        <v>1</v>
      </c>
      <c r="T110" s="36">
        <v>1</v>
      </c>
      <c r="U110" s="36">
        <v>2</v>
      </c>
      <c r="V110" s="36">
        <v>10</v>
      </c>
      <c r="W110" s="36">
        <v>1</v>
      </c>
      <c r="X110" s="37"/>
      <c r="Y110" s="37"/>
      <c r="Z110" s="23"/>
      <c r="AA110" s="23"/>
      <c r="AB110" s="23"/>
      <c r="AF110" s="38">
        <f t="shared" si="1"/>
        <v>16</v>
      </c>
    </row>
    <row r="111" spans="1:32" x14ac:dyDescent="0.25">
      <c r="A111" s="31" t="s">
        <v>44</v>
      </c>
      <c r="L111" s="38"/>
      <c r="M111" s="36"/>
      <c r="N111" s="36"/>
      <c r="O111" s="37"/>
      <c r="P111" s="37"/>
      <c r="Q111" s="37"/>
      <c r="R111" s="37"/>
      <c r="S111" s="37"/>
      <c r="T111" s="36">
        <v>3</v>
      </c>
      <c r="U111" s="36">
        <v>1</v>
      </c>
      <c r="V111" s="36">
        <v>1</v>
      </c>
      <c r="W111" s="37"/>
      <c r="X111" s="37"/>
      <c r="Y111" s="37"/>
      <c r="Z111" s="23"/>
      <c r="AA111" s="23"/>
      <c r="AB111" s="23"/>
      <c r="AF111" s="38">
        <f t="shared" si="1"/>
        <v>5</v>
      </c>
    </row>
    <row r="112" spans="1:32" x14ac:dyDescent="0.25">
      <c r="A112" s="31" t="s">
        <v>7</v>
      </c>
      <c r="L112" s="38"/>
      <c r="M112" s="36"/>
      <c r="N112" s="36"/>
      <c r="O112" s="40">
        <v>1</v>
      </c>
      <c r="P112" s="23"/>
      <c r="Q112" s="23"/>
      <c r="R112" s="23"/>
      <c r="S112" s="41">
        <v>1</v>
      </c>
      <c r="T112" s="23"/>
      <c r="U112" s="23"/>
      <c r="V112" s="23"/>
      <c r="W112" s="23"/>
      <c r="X112" s="23"/>
      <c r="Y112" s="23"/>
      <c r="Z112" s="23"/>
      <c r="AA112" s="23"/>
      <c r="AB112" s="23"/>
      <c r="AF112" s="38">
        <f t="shared" si="1"/>
        <v>2</v>
      </c>
    </row>
    <row r="113" spans="1:32" x14ac:dyDescent="0.25">
      <c r="A113" s="42" t="s">
        <v>24</v>
      </c>
      <c r="B113">
        <f>SUM(B102:B112)</f>
        <v>0</v>
      </c>
      <c r="C113">
        <f t="shared" ref="C113:AD113" si="2">SUM(C102:C112)</f>
        <v>0</v>
      </c>
      <c r="D113">
        <f t="shared" si="2"/>
        <v>0</v>
      </c>
      <c r="E113">
        <f t="shared" si="2"/>
        <v>0</v>
      </c>
      <c r="F113">
        <f t="shared" si="2"/>
        <v>0</v>
      </c>
      <c r="G113">
        <f t="shared" si="2"/>
        <v>0</v>
      </c>
      <c r="H113">
        <f t="shared" si="2"/>
        <v>0</v>
      </c>
      <c r="I113">
        <f t="shared" si="2"/>
        <v>0</v>
      </c>
      <c r="J113">
        <f t="shared" si="2"/>
        <v>0</v>
      </c>
      <c r="K113" s="23">
        <f t="shared" si="2"/>
        <v>0</v>
      </c>
      <c r="L113" s="23">
        <f t="shared" si="2"/>
        <v>300</v>
      </c>
      <c r="M113" s="23">
        <f t="shared" si="2"/>
        <v>205</v>
      </c>
      <c r="N113" s="23">
        <f t="shared" si="2"/>
        <v>2000</v>
      </c>
      <c r="O113" s="23">
        <f t="shared" si="2"/>
        <v>5619</v>
      </c>
      <c r="P113" s="23">
        <f t="shared" si="2"/>
        <v>6831</v>
      </c>
      <c r="Q113" s="23">
        <f t="shared" si="2"/>
        <v>8251</v>
      </c>
      <c r="R113" s="23">
        <f t="shared" si="2"/>
        <v>12601</v>
      </c>
      <c r="S113" s="23">
        <f t="shared" si="2"/>
        <v>5886</v>
      </c>
      <c r="T113" s="23">
        <f t="shared" si="2"/>
        <v>6886</v>
      </c>
      <c r="U113" s="23">
        <f t="shared" si="2"/>
        <v>9833</v>
      </c>
      <c r="V113" s="23">
        <f t="shared" si="2"/>
        <v>12121</v>
      </c>
      <c r="W113" s="23">
        <f t="shared" si="2"/>
        <v>9635</v>
      </c>
      <c r="X113" s="23">
        <f t="shared" si="2"/>
        <v>5885</v>
      </c>
      <c r="Y113" s="23">
        <f t="shared" si="2"/>
        <v>3434</v>
      </c>
      <c r="Z113" s="23">
        <f t="shared" si="2"/>
        <v>0</v>
      </c>
      <c r="AA113" s="23">
        <f t="shared" si="2"/>
        <v>0</v>
      </c>
      <c r="AB113" s="23">
        <f t="shared" si="2"/>
        <v>0</v>
      </c>
      <c r="AC113" s="23">
        <f t="shared" si="2"/>
        <v>0</v>
      </c>
      <c r="AD113" s="23">
        <f t="shared" si="2"/>
        <v>0</v>
      </c>
      <c r="AE113" s="23">
        <f>SUM(AE102:AE112)</f>
        <v>0</v>
      </c>
      <c r="AF113" s="23">
        <f>SUM(AF102:AF112)</f>
        <v>89487</v>
      </c>
    </row>
    <row r="115" spans="1:32" x14ac:dyDescent="0.25">
      <c r="A115" s="43">
        <v>1989</v>
      </c>
      <c r="B115" s="31"/>
      <c r="C115" s="33"/>
      <c r="D115" s="44"/>
    </row>
    <row r="116" spans="1:32" x14ac:dyDescent="0.25">
      <c r="A116" s="30" t="s">
        <v>76</v>
      </c>
      <c r="B116" s="31"/>
      <c r="C116" s="33"/>
      <c r="D116" s="44"/>
    </row>
    <row r="117" spans="1:32" x14ac:dyDescent="0.25">
      <c r="B117" s="32">
        <v>32620</v>
      </c>
      <c r="C117" s="32">
        <v>32621</v>
      </c>
      <c r="D117" s="32">
        <v>32622</v>
      </c>
      <c r="E117" s="32">
        <v>32623</v>
      </c>
      <c r="F117" s="32">
        <v>32624</v>
      </c>
      <c r="G117" s="32">
        <v>32625</v>
      </c>
      <c r="H117" s="33">
        <v>32626</v>
      </c>
      <c r="I117" s="33">
        <v>32627</v>
      </c>
      <c r="J117" s="33">
        <v>32628</v>
      </c>
      <c r="K117" s="33">
        <v>32629</v>
      </c>
      <c r="L117" s="33">
        <v>32630</v>
      </c>
      <c r="M117" s="33">
        <v>32631</v>
      </c>
      <c r="N117" s="33">
        <v>32632</v>
      </c>
      <c r="O117" s="33">
        <v>32633</v>
      </c>
      <c r="P117" s="33">
        <v>32634</v>
      </c>
      <c r="Q117" s="33">
        <v>32635</v>
      </c>
      <c r="R117" s="33">
        <v>32636</v>
      </c>
      <c r="S117" s="33">
        <v>32637</v>
      </c>
      <c r="T117" s="33">
        <v>32638</v>
      </c>
      <c r="U117" s="33">
        <v>32639</v>
      </c>
      <c r="V117" s="33">
        <v>32640</v>
      </c>
      <c r="W117" s="33">
        <v>32641</v>
      </c>
      <c r="X117" s="33">
        <v>32642</v>
      </c>
      <c r="Y117" s="33">
        <v>32643</v>
      </c>
      <c r="Z117" s="33">
        <v>32644</v>
      </c>
      <c r="AA117" s="33">
        <v>32645</v>
      </c>
      <c r="AB117" s="33">
        <v>32646</v>
      </c>
      <c r="AC117" s="32">
        <v>32647</v>
      </c>
      <c r="AD117" s="32">
        <v>32648</v>
      </c>
      <c r="AE117" s="32">
        <v>32649</v>
      </c>
      <c r="AF117" s="45" t="s">
        <v>24</v>
      </c>
    </row>
    <row r="118" spans="1:32" x14ac:dyDescent="0.25">
      <c r="A118" s="31" t="s">
        <v>11</v>
      </c>
      <c r="B118" s="23"/>
      <c r="C118" s="23"/>
      <c r="D118" s="23"/>
      <c r="E118" s="23"/>
      <c r="F118" s="23"/>
      <c r="G118" s="23"/>
      <c r="H118" s="39"/>
      <c r="I118" s="35">
        <v>150</v>
      </c>
      <c r="J118" s="35">
        <v>1200</v>
      </c>
      <c r="K118" s="35">
        <v>1000</v>
      </c>
      <c r="L118" s="35">
        <v>1200</v>
      </c>
      <c r="M118" s="35">
        <v>1000</v>
      </c>
      <c r="N118" s="35">
        <v>2500</v>
      </c>
      <c r="O118" s="35">
        <v>3000</v>
      </c>
      <c r="P118" s="35">
        <v>500</v>
      </c>
      <c r="Q118" s="35">
        <v>1500</v>
      </c>
      <c r="R118" s="35">
        <v>5000</v>
      </c>
      <c r="S118" s="36">
        <v>7000</v>
      </c>
      <c r="T118" s="36">
        <v>9000</v>
      </c>
      <c r="U118" s="36">
        <v>10000</v>
      </c>
      <c r="V118" s="35">
        <v>8000</v>
      </c>
      <c r="W118" s="35">
        <v>2000</v>
      </c>
      <c r="X118" s="35">
        <v>1800</v>
      </c>
      <c r="Y118" s="35">
        <v>1000</v>
      </c>
      <c r="Z118" s="35">
        <v>500</v>
      </c>
      <c r="AA118" s="35">
        <v>900</v>
      </c>
      <c r="AB118" s="35">
        <v>750</v>
      </c>
      <c r="AE118" s="35">
        <v>25</v>
      </c>
      <c r="AF118" s="38">
        <f t="shared" ref="AF118:AF131" si="3">SUM(B118:AE118)</f>
        <v>58025</v>
      </c>
    </row>
    <row r="119" spans="1:32" x14ac:dyDescent="0.25">
      <c r="A119" s="31" t="s">
        <v>14</v>
      </c>
      <c r="B119" s="23"/>
      <c r="C119" s="23"/>
      <c r="D119" s="23"/>
      <c r="E119" s="23"/>
      <c r="F119" s="23"/>
      <c r="G119" s="23"/>
      <c r="H119" s="39"/>
      <c r="I119" s="35">
        <v>10</v>
      </c>
      <c r="J119" s="35">
        <v>5</v>
      </c>
      <c r="K119" s="35">
        <v>10</v>
      </c>
      <c r="L119" s="35">
        <v>150</v>
      </c>
      <c r="M119" s="35">
        <v>100</v>
      </c>
      <c r="N119" s="35">
        <v>200</v>
      </c>
      <c r="O119" s="35">
        <v>500</v>
      </c>
      <c r="P119" s="35">
        <v>50</v>
      </c>
      <c r="Q119" s="36">
        <v>250</v>
      </c>
      <c r="R119" s="35">
        <v>500</v>
      </c>
      <c r="S119" s="35">
        <v>1000</v>
      </c>
      <c r="T119" s="35">
        <v>1000</v>
      </c>
      <c r="U119" s="35">
        <v>1500</v>
      </c>
      <c r="V119" s="35">
        <v>800</v>
      </c>
      <c r="W119" s="35">
        <v>200</v>
      </c>
      <c r="X119" s="35">
        <v>150</v>
      </c>
      <c r="Y119" s="35">
        <v>100</v>
      </c>
      <c r="Z119" s="35">
        <v>200</v>
      </c>
      <c r="AA119" s="35">
        <v>300</v>
      </c>
      <c r="AB119" s="35">
        <v>250</v>
      </c>
      <c r="AF119" s="38">
        <f t="shared" si="3"/>
        <v>7275</v>
      </c>
    </row>
    <row r="120" spans="1:32" x14ac:dyDescent="0.25">
      <c r="A120" s="31" t="s">
        <v>15</v>
      </c>
      <c r="B120" s="23"/>
      <c r="C120" s="23"/>
      <c r="D120" s="23"/>
      <c r="E120" s="23"/>
      <c r="F120" s="23"/>
      <c r="G120" s="23"/>
      <c r="H120" s="39"/>
      <c r="I120" s="36"/>
      <c r="J120" s="23"/>
      <c r="K120" s="37"/>
      <c r="L120" s="23"/>
      <c r="M120" s="23"/>
      <c r="N120" s="23"/>
      <c r="O120" s="23"/>
      <c r="P120" s="37"/>
      <c r="Q120" s="35">
        <v>150</v>
      </c>
      <c r="R120" s="35">
        <v>400</v>
      </c>
      <c r="S120" s="36">
        <v>500</v>
      </c>
      <c r="T120" s="36">
        <v>500</v>
      </c>
      <c r="U120" s="35">
        <v>500</v>
      </c>
      <c r="V120" s="35">
        <v>200</v>
      </c>
      <c r="W120" s="35">
        <v>100</v>
      </c>
      <c r="X120" s="36">
        <v>100</v>
      </c>
      <c r="Y120" s="36">
        <v>50</v>
      </c>
      <c r="Z120" s="36">
        <v>25</v>
      </c>
      <c r="AA120" s="36">
        <v>5</v>
      </c>
      <c r="AB120" s="36">
        <v>75</v>
      </c>
      <c r="AF120" s="38">
        <f t="shared" si="3"/>
        <v>2605</v>
      </c>
    </row>
    <row r="121" spans="1:32" x14ac:dyDescent="0.25">
      <c r="A121" s="31" t="s">
        <v>77</v>
      </c>
      <c r="B121" s="23"/>
      <c r="C121" s="23"/>
      <c r="D121" s="23"/>
      <c r="E121" s="23"/>
      <c r="F121" s="23"/>
      <c r="G121" s="23"/>
      <c r="H121" s="36">
        <v>200</v>
      </c>
      <c r="I121" s="36"/>
      <c r="J121" s="23"/>
      <c r="K121" s="23"/>
      <c r="L121" s="23"/>
      <c r="M121" s="23"/>
      <c r="N121" s="23"/>
      <c r="O121" s="23"/>
      <c r="P121" s="35">
        <v>50</v>
      </c>
      <c r="Q121" s="35">
        <v>100</v>
      </c>
      <c r="R121" s="23"/>
      <c r="S121" s="36">
        <v>50</v>
      </c>
      <c r="T121" s="35">
        <v>5</v>
      </c>
      <c r="U121" s="37"/>
      <c r="V121" s="23"/>
      <c r="W121" s="23"/>
      <c r="X121" s="35">
        <v>700</v>
      </c>
      <c r="Y121" s="35">
        <v>100</v>
      </c>
      <c r="Z121" s="35">
        <v>25</v>
      </c>
      <c r="AA121" s="35">
        <v>50</v>
      </c>
      <c r="AB121" s="35">
        <v>75</v>
      </c>
      <c r="AF121" s="38">
        <f t="shared" si="3"/>
        <v>1355</v>
      </c>
    </row>
    <row r="122" spans="1:32" x14ac:dyDescent="0.25">
      <c r="A122" s="31" t="s">
        <v>78</v>
      </c>
      <c r="B122" s="23"/>
      <c r="C122" s="23"/>
      <c r="D122" s="23"/>
      <c r="E122" s="23"/>
      <c r="F122" s="23"/>
      <c r="G122" s="23"/>
      <c r="H122" s="37"/>
      <c r="I122" s="36"/>
      <c r="J122" s="37"/>
      <c r="K122" s="36">
        <v>1</v>
      </c>
      <c r="L122" s="37"/>
      <c r="M122" s="37"/>
      <c r="N122" s="37"/>
      <c r="O122" s="37"/>
      <c r="P122" s="36">
        <v>250</v>
      </c>
      <c r="Q122" s="37"/>
      <c r="R122" s="37"/>
      <c r="S122" s="36">
        <v>100</v>
      </c>
      <c r="T122" s="36">
        <v>2</v>
      </c>
      <c r="U122" s="37"/>
      <c r="V122" s="37"/>
      <c r="W122" s="37"/>
      <c r="X122" s="36">
        <v>500</v>
      </c>
      <c r="Y122" s="36">
        <v>250</v>
      </c>
      <c r="Z122" s="36">
        <v>200</v>
      </c>
      <c r="AA122" s="36">
        <v>10</v>
      </c>
      <c r="AB122" s="36">
        <v>25</v>
      </c>
      <c r="AF122" s="38">
        <f t="shared" si="3"/>
        <v>1338</v>
      </c>
    </row>
    <row r="123" spans="1:32" x14ac:dyDescent="0.25">
      <c r="A123" s="31" t="s">
        <v>12</v>
      </c>
      <c r="B123" s="23"/>
      <c r="C123" s="23"/>
      <c r="D123" s="23"/>
      <c r="E123" s="23"/>
      <c r="F123" s="23"/>
      <c r="G123" s="23"/>
      <c r="H123" s="38"/>
      <c r="I123" s="36"/>
      <c r="J123" s="36"/>
      <c r="K123" s="36"/>
      <c r="L123" s="36"/>
      <c r="M123" s="36"/>
      <c r="N123" s="36"/>
      <c r="O123" s="36"/>
      <c r="P123" s="36"/>
      <c r="Q123" s="36">
        <v>10</v>
      </c>
      <c r="R123" s="36">
        <v>50</v>
      </c>
      <c r="S123" s="36">
        <v>20</v>
      </c>
      <c r="T123" s="36"/>
      <c r="U123" s="36"/>
      <c r="V123" s="36"/>
      <c r="W123" s="36"/>
      <c r="X123" s="36"/>
      <c r="Y123" s="36"/>
      <c r="Z123" s="36"/>
      <c r="AA123" s="36"/>
      <c r="AB123" s="36"/>
      <c r="AF123" s="38">
        <f t="shared" si="3"/>
        <v>80</v>
      </c>
    </row>
    <row r="124" spans="1:32" x14ac:dyDescent="0.25">
      <c r="A124" s="31" t="s">
        <v>45</v>
      </c>
      <c r="B124" s="23"/>
      <c r="C124" s="23"/>
      <c r="D124" s="23"/>
      <c r="E124" s="23"/>
      <c r="F124" s="23"/>
      <c r="G124" s="23"/>
      <c r="H124" s="37"/>
      <c r="I124" s="23"/>
      <c r="J124" s="23"/>
      <c r="K124" s="23"/>
      <c r="L124" s="23"/>
      <c r="M124" s="23"/>
      <c r="N124" s="23"/>
      <c r="O124" s="23"/>
      <c r="P124" s="37"/>
      <c r="Q124" s="23"/>
      <c r="R124" s="23"/>
      <c r="S124" s="35">
        <v>20</v>
      </c>
      <c r="T124" s="35">
        <v>2</v>
      </c>
      <c r="U124" s="36">
        <v>8</v>
      </c>
      <c r="V124" s="23"/>
      <c r="W124" s="23"/>
      <c r="X124" s="23"/>
      <c r="Y124" s="23"/>
      <c r="Z124" s="23"/>
      <c r="AA124" s="23"/>
      <c r="AB124" s="23"/>
      <c r="AF124" s="38">
        <f t="shared" si="3"/>
        <v>30</v>
      </c>
    </row>
    <row r="125" spans="1:32" x14ac:dyDescent="0.25">
      <c r="A125" s="31" t="s">
        <v>1</v>
      </c>
      <c r="B125" s="23"/>
      <c r="C125" s="23"/>
      <c r="D125" s="23"/>
      <c r="E125" s="23"/>
      <c r="F125" s="23"/>
      <c r="G125" s="23"/>
      <c r="H125" s="38"/>
      <c r="I125" s="36"/>
      <c r="J125" s="23"/>
      <c r="K125" s="23"/>
      <c r="L125" s="23"/>
      <c r="M125" s="37"/>
      <c r="N125" s="37"/>
      <c r="O125" s="37"/>
      <c r="P125" s="37"/>
      <c r="Q125" s="37"/>
      <c r="R125" s="36">
        <v>25</v>
      </c>
      <c r="S125" s="36">
        <v>5</v>
      </c>
      <c r="T125" s="23"/>
      <c r="U125" s="23"/>
      <c r="V125" s="23"/>
      <c r="W125" s="23"/>
      <c r="X125" s="23"/>
      <c r="Y125" s="23"/>
      <c r="Z125" s="23"/>
      <c r="AA125" s="23"/>
      <c r="AB125" s="37"/>
      <c r="AF125" s="38">
        <f t="shared" si="3"/>
        <v>30</v>
      </c>
    </row>
    <row r="126" spans="1:32" x14ac:dyDescent="0.25">
      <c r="A126" s="31" t="s">
        <v>7</v>
      </c>
      <c r="B126" s="23"/>
      <c r="C126" s="23"/>
      <c r="D126" s="23"/>
      <c r="E126" s="23"/>
      <c r="F126" s="23"/>
      <c r="G126" s="23"/>
      <c r="H126" s="38"/>
      <c r="I126" s="36"/>
      <c r="J126" s="35"/>
      <c r="K126" s="23"/>
      <c r="L126" s="23"/>
      <c r="M126" s="23"/>
      <c r="N126" s="23"/>
      <c r="O126" s="23"/>
      <c r="P126" s="23"/>
      <c r="Q126" s="23"/>
      <c r="R126" s="36">
        <v>3</v>
      </c>
      <c r="S126" s="36">
        <v>1</v>
      </c>
      <c r="T126" s="35">
        <v>4</v>
      </c>
      <c r="U126" s="23"/>
      <c r="V126" s="23"/>
      <c r="W126" s="23"/>
      <c r="X126" s="23"/>
      <c r="Y126" s="23"/>
      <c r="Z126" s="23"/>
      <c r="AA126" s="35">
        <v>1</v>
      </c>
      <c r="AB126" s="23"/>
      <c r="AF126" s="38">
        <f t="shared" si="3"/>
        <v>9</v>
      </c>
    </row>
    <row r="127" spans="1:32" x14ac:dyDescent="0.25">
      <c r="A127" s="31" t="s">
        <v>2</v>
      </c>
      <c r="B127" s="23"/>
      <c r="C127" s="23"/>
      <c r="D127" s="23"/>
      <c r="E127" s="23"/>
      <c r="F127" s="23"/>
      <c r="G127" s="23"/>
      <c r="H127" s="38"/>
      <c r="I127" s="36">
        <v>1</v>
      </c>
      <c r="J127" s="23"/>
      <c r="K127" s="23"/>
      <c r="L127" s="23"/>
      <c r="M127" s="23"/>
      <c r="N127" s="23"/>
      <c r="O127" s="23"/>
      <c r="P127" s="23"/>
      <c r="Q127" s="37"/>
      <c r="R127" s="37"/>
      <c r="S127" s="36">
        <v>5</v>
      </c>
      <c r="T127" s="37"/>
      <c r="U127" s="36">
        <v>1</v>
      </c>
      <c r="V127" s="37"/>
      <c r="W127" s="37"/>
      <c r="X127" s="37"/>
      <c r="Y127" s="37"/>
      <c r="Z127" s="37"/>
      <c r="AA127" s="37"/>
      <c r="AB127" s="37"/>
      <c r="AF127" s="38">
        <f t="shared" si="3"/>
        <v>7</v>
      </c>
    </row>
    <row r="128" spans="1:32" x14ac:dyDescent="0.25">
      <c r="A128" s="31" t="s">
        <v>42</v>
      </c>
      <c r="B128" s="23"/>
      <c r="C128" s="23"/>
      <c r="D128" s="23"/>
      <c r="E128" s="23"/>
      <c r="F128" s="23"/>
      <c r="G128" s="23"/>
      <c r="H128" s="38"/>
      <c r="I128" s="37"/>
      <c r="J128" s="23"/>
      <c r="K128" s="23"/>
      <c r="L128" s="23"/>
      <c r="M128" s="23"/>
      <c r="N128" s="23"/>
      <c r="O128" s="23"/>
      <c r="P128" s="36">
        <v>3</v>
      </c>
      <c r="Q128" s="37"/>
      <c r="R128" s="23"/>
      <c r="S128" s="37"/>
      <c r="T128" s="37"/>
      <c r="U128" s="35">
        <v>1</v>
      </c>
      <c r="V128" s="23"/>
      <c r="W128" s="23"/>
      <c r="X128" s="37"/>
      <c r="Y128" s="37"/>
      <c r="Z128" s="37"/>
      <c r="AA128" s="37"/>
      <c r="AB128" s="37"/>
      <c r="AF128" s="38">
        <f t="shared" si="3"/>
        <v>4</v>
      </c>
    </row>
    <row r="129" spans="1:32" x14ac:dyDescent="0.25">
      <c r="A129" s="31" t="s">
        <v>44</v>
      </c>
      <c r="B129" s="23"/>
      <c r="C129" s="23"/>
      <c r="D129" s="23"/>
      <c r="E129" s="23"/>
      <c r="F129" s="23"/>
      <c r="G129" s="23"/>
      <c r="H129" s="38"/>
      <c r="I129" s="36"/>
      <c r="J129" s="37"/>
      <c r="K129" s="23"/>
      <c r="L129" s="23"/>
      <c r="M129" s="35"/>
      <c r="N129" s="35"/>
      <c r="O129" s="35"/>
      <c r="P129" s="35"/>
      <c r="Q129" s="35">
        <v>1</v>
      </c>
      <c r="R129" s="35">
        <v>1</v>
      </c>
      <c r="S129" s="35"/>
      <c r="T129" s="23"/>
      <c r="U129" s="23"/>
      <c r="V129" s="23"/>
      <c r="W129" s="23"/>
      <c r="X129" s="23"/>
      <c r="Y129" s="23"/>
      <c r="Z129" s="23"/>
      <c r="AA129" s="23"/>
      <c r="AB129" s="35">
        <v>1</v>
      </c>
      <c r="AF129" s="38">
        <f t="shared" si="3"/>
        <v>3</v>
      </c>
    </row>
    <row r="130" spans="1:32" x14ac:dyDescent="0.25">
      <c r="A130" s="31" t="s">
        <v>52</v>
      </c>
      <c r="B130" s="23"/>
      <c r="C130" s="23"/>
      <c r="D130" s="23"/>
      <c r="E130" s="23"/>
      <c r="F130" s="23"/>
      <c r="G130" s="23"/>
      <c r="H130" s="37"/>
      <c r="I130" s="37"/>
      <c r="J130" s="37"/>
      <c r="K130" s="37"/>
      <c r="L130" s="37"/>
      <c r="M130" s="37"/>
      <c r="N130" s="37"/>
      <c r="O130" s="37"/>
      <c r="P130" s="37"/>
      <c r="Q130" s="36">
        <v>1</v>
      </c>
      <c r="R130" s="37"/>
      <c r="S130" s="37"/>
      <c r="T130" s="37"/>
      <c r="U130" s="37"/>
      <c r="V130" s="37"/>
      <c r="W130" s="37"/>
      <c r="X130" s="37"/>
      <c r="Y130" s="37"/>
      <c r="Z130" s="37"/>
      <c r="AA130" s="37"/>
      <c r="AB130" s="37"/>
      <c r="AF130" s="38">
        <f t="shared" si="3"/>
        <v>1</v>
      </c>
    </row>
    <row r="131" spans="1:32" x14ac:dyDescent="0.25">
      <c r="A131" s="46" t="s">
        <v>24</v>
      </c>
      <c r="B131" s="23">
        <f>SUM(B118:B130)</f>
        <v>0</v>
      </c>
      <c r="C131" s="23">
        <f t="shared" ref="C131:AE131" si="4">SUM(C118:C130)</f>
        <v>0</v>
      </c>
      <c r="D131" s="23">
        <f t="shared" si="4"/>
        <v>0</v>
      </c>
      <c r="E131" s="23">
        <f t="shared" si="4"/>
        <v>0</v>
      </c>
      <c r="F131" s="23">
        <f t="shared" si="4"/>
        <v>0</v>
      </c>
      <c r="G131" s="23">
        <f t="shared" si="4"/>
        <v>0</v>
      </c>
      <c r="H131" s="23">
        <f t="shared" si="4"/>
        <v>200</v>
      </c>
      <c r="I131" s="23">
        <f t="shared" si="4"/>
        <v>161</v>
      </c>
      <c r="J131" s="23">
        <f t="shared" si="4"/>
        <v>1205</v>
      </c>
      <c r="K131" s="23">
        <f t="shared" si="4"/>
        <v>1011</v>
      </c>
      <c r="L131" s="23">
        <f t="shared" si="4"/>
        <v>1350</v>
      </c>
      <c r="M131" s="23">
        <f t="shared" si="4"/>
        <v>1100</v>
      </c>
      <c r="N131" s="23">
        <f t="shared" si="4"/>
        <v>2700</v>
      </c>
      <c r="O131" s="23">
        <f t="shared" si="4"/>
        <v>3500</v>
      </c>
      <c r="P131" s="23">
        <f t="shared" si="4"/>
        <v>853</v>
      </c>
      <c r="Q131" s="23">
        <f t="shared" si="4"/>
        <v>2012</v>
      </c>
      <c r="R131" s="23">
        <f t="shared" si="4"/>
        <v>5979</v>
      </c>
      <c r="S131" s="23">
        <f t="shared" si="4"/>
        <v>8701</v>
      </c>
      <c r="T131" s="23">
        <f t="shared" si="4"/>
        <v>10513</v>
      </c>
      <c r="U131" s="23">
        <f t="shared" si="4"/>
        <v>12010</v>
      </c>
      <c r="V131" s="23">
        <f t="shared" si="4"/>
        <v>9000</v>
      </c>
      <c r="W131" s="23">
        <f t="shared" si="4"/>
        <v>2300</v>
      </c>
      <c r="X131" s="23">
        <f t="shared" si="4"/>
        <v>3250</v>
      </c>
      <c r="Y131" s="23">
        <f t="shared" si="4"/>
        <v>1500</v>
      </c>
      <c r="Z131" s="23">
        <f t="shared" si="4"/>
        <v>950</v>
      </c>
      <c r="AA131" s="23">
        <f t="shared" si="4"/>
        <v>1266</v>
      </c>
      <c r="AB131" s="23">
        <f t="shared" si="4"/>
        <v>1176</v>
      </c>
      <c r="AC131" s="23">
        <f t="shared" si="4"/>
        <v>0</v>
      </c>
      <c r="AD131" s="23">
        <f t="shared" si="4"/>
        <v>0</v>
      </c>
      <c r="AE131" s="23">
        <f t="shared" si="4"/>
        <v>25</v>
      </c>
      <c r="AF131" s="38">
        <f t="shared" si="3"/>
        <v>70762</v>
      </c>
    </row>
    <row r="132" spans="1:32" x14ac:dyDescent="0.25">
      <c r="A132" s="31"/>
      <c r="B132" s="31"/>
      <c r="C132" s="33"/>
      <c r="D132" s="44"/>
    </row>
    <row r="133" spans="1:32" x14ac:dyDescent="0.25">
      <c r="A133" s="31"/>
      <c r="B133" s="31"/>
      <c r="C133" s="33"/>
      <c r="D133" s="44"/>
      <c r="F133" s="33"/>
      <c r="G133" s="33"/>
      <c r="H133" s="33"/>
      <c r="I133" s="33"/>
      <c r="J133" s="33"/>
      <c r="K133" s="33"/>
    </row>
    <row r="134" spans="1:32" x14ac:dyDescent="0.25">
      <c r="A134" s="43">
        <v>1990</v>
      </c>
      <c r="B134" s="31"/>
      <c r="C134" s="33"/>
      <c r="D134" s="44"/>
    </row>
    <row r="135" spans="1:32" x14ac:dyDescent="0.25">
      <c r="A135" s="30" t="s">
        <v>76</v>
      </c>
      <c r="B135" s="31"/>
      <c r="C135" s="33"/>
      <c r="D135" s="44"/>
    </row>
    <row r="136" spans="1:32" x14ac:dyDescent="0.25">
      <c r="A136" s="31"/>
      <c r="B136" s="32">
        <v>32985</v>
      </c>
      <c r="C136" s="32">
        <v>32986</v>
      </c>
      <c r="D136" s="32">
        <v>32987</v>
      </c>
      <c r="E136" s="32">
        <v>32988</v>
      </c>
      <c r="F136" s="32">
        <v>32989</v>
      </c>
      <c r="G136" s="32">
        <v>32990</v>
      </c>
      <c r="H136" s="33">
        <v>32991</v>
      </c>
      <c r="I136" s="33">
        <v>32992</v>
      </c>
      <c r="J136" s="33">
        <v>32993</v>
      </c>
      <c r="K136" s="33">
        <v>32994</v>
      </c>
      <c r="L136" s="33">
        <v>32995</v>
      </c>
      <c r="M136" s="33">
        <v>32996</v>
      </c>
      <c r="N136" s="33">
        <v>32997</v>
      </c>
      <c r="O136" s="33">
        <v>32998</v>
      </c>
      <c r="P136" s="33">
        <v>32999</v>
      </c>
      <c r="Q136" s="33">
        <v>33000</v>
      </c>
      <c r="R136" s="33">
        <v>33001</v>
      </c>
      <c r="S136" s="33">
        <v>33002</v>
      </c>
      <c r="T136" s="33">
        <v>33003</v>
      </c>
      <c r="U136" s="33">
        <v>33004</v>
      </c>
      <c r="V136" s="33">
        <v>33005</v>
      </c>
      <c r="W136" s="33">
        <v>33006</v>
      </c>
      <c r="X136" s="33">
        <v>33007</v>
      </c>
      <c r="Y136" s="33">
        <v>33008</v>
      </c>
      <c r="Z136" s="33">
        <v>33009</v>
      </c>
      <c r="AA136" s="33">
        <v>33010</v>
      </c>
      <c r="AB136" s="33">
        <v>33011</v>
      </c>
      <c r="AC136" s="32">
        <v>33012</v>
      </c>
      <c r="AD136" s="32">
        <v>33013</v>
      </c>
      <c r="AE136" s="32">
        <v>33014</v>
      </c>
      <c r="AF136" s="47" t="s">
        <v>24</v>
      </c>
    </row>
    <row r="137" spans="1:32" x14ac:dyDescent="0.25">
      <c r="A137" s="31" t="s">
        <v>11</v>
      </c>
      <c r="B137" s="23"/>
      <c r="C137" s="23"/>
      <c r="D137" s="23"/>
      <c r="E137" s="23"/>
      <c r="F137" s="23"/>
      <c r="G137" s="23"/>
      <c r="H137" s="38"/>
      <c r="I137" s="36"/>
      <c r="J137" s="36"/>
      <c r="K137" s="35">
        <v>190</v>
      </c>
      <c r="L137" s="35">
        <v>500</v>
      </c>
      <c r="M137" s="35">
        <v>725</v>
      </c>
      <c r="N137" s="35">
        <v>1375</v>
      </c>
      <c r="O137" s="35">
        <v>4190</v>
      </c>
      <c r="P137" s="35">
        <v>950</v>
      </c>
      <c r="Q137" s="35">
        <v>985</v>
      </c>
      <c r="R137" s="35">
        <v>650</v>
      </c>
      <c r="S137" s="35">
        <v>350</v>
      </c>
      <c r="T137" s="35">
        <v>4520</v>
      </c>
      <c r="U137" s="35">
        <v>370</v>
      </c>
      <c r="V137" s="35">
        <v>4260</v>
      </c>
      <c r="W137" s="35">
        <v>4200</v>
      </c>
      <c r="X137" s="35">
        <v>4060</v>
      </c>
      <c r="Y137" s="35">
        <v>1430</v>
      </c>
      <c r="Z137" s="35">
        <v>500</v>
      </c>
      <c r="AA137" s="35">
        <v>290</v>
      </c>
      <c r="AB137" s="35">
        <v>200</v>
      </c>
      <c r="AF137" s="38">
        <f t="shared" ref="AF137:AF148" si="5">SUM(B137:AE137)</f>
        <v>29745</v>
      </c>
    </row>
    <row r="138" spans="1:32" x14ac:dyDescent="0.25">
      <c r="A138" s="31" t="s">
        <v>77</v>
      </c>
      <c r="B138" s="23"/>
      <c r="C138" s="23"/>
      <c r="D138" s="23"/>
      <c r="E138" s="23"/>
      <c r="F138" s="23"/>
      <c r="G138" s="23"/>
      <c r="H138" s="36">
        <v>110</v>
      </c>
      <c r="I138" s="36">
        <v>250</v>
      </c>
      <c r="J138" s="36"/>
      <c r="K138" s="35">
        <v>75</v>
      </c>
      <c r="L138" s="35">
        <v>15</v>
      </c>
      <c r="M138" s="35">
        <v>50</v>
      </c>
      <c r="N138" s="36">
        <v>120</v>
      </c>
      <c r="O138" s="36">
        <v>205</v>
      </c>
      <c r="P138" s="36">
        <v>1690</v>
      </c>
      <c r="Q138" s="36">
        <v>1235</v>
      </c>
      <c r="R138" s="36">
        <v>1500</v>
      </c>
      <c r="S138" s="36">
        <v>2500</v>
      </c>
      <c r="T138" s="36">
        <v>3075</v>
      </c>
      <c r="U138" s="36">
        <v>1200</v>
      </c>
      <c r="V138" s="36">
        <v>1250</v>
      </c>
      <c r="W138" s="36">
        <v>1100</v>
      </c>
      <c r="X138" s="36">
        <v>1020</v>
      </c>
      <c r="Y138" s="36">
        <v>1000</v>
      </c>
      <c r="Z138" s="36">
        <v>50</v>
      </c>
      <c r="AA138" s="37"/>
      <c r="AB138" s="36">
        <v>4</v>
      </c>
      <c r="AF138" s="38">
        <f t="shared" si="5"/>
        <v>16449</v>
      </c>
    </row>
    <row r="139" spans="1:32" x14ac:dyDescent="0.25">
      <c r="A139" s="31" t="s">
        <v>78</v>
      </c>
      <c r="B139" s="23"/>
      <c r="C139" s="23"/>
      <c r="D139" s="23"/>
      <c r="E139" s="23"/>
      <c r="F139" s="23"/>
      <c r="G139" s="23"/>
      <c r="H139" s="38">
        <v>2</v>
      </c>
      <c r="I139" s="36"/>
      <c r="J139" s="36"/>
      <c r="K139" s="37">
        <v>2</v>
      </c>
      <c r="L139" s="37"/>
      <c r="M139" s="37"/>
      <c r="N139" s="36">
        <v>1</v>
      </c>
      <c r="O139" s="36">
        <v>215</v>
      </c>
      <c r="P139" s="36">
        <v>910</v>
      </c>
      <c r="Q139" s="36">
        <v>840</v>
      </c>
      <c r="R139" s="35">
        <v>600</v>
      </c>
      <c r="S139" s="35">
        <v>500</v>
      </c>
      <c r="T139" s="35">
        <v>630</v>
      </c>
      <c r="U139" s="36">
        <v>750</v>
      </c>
      <c r="V139" s="36">
        <v>800</v>
      </c>
      <c r="W139" s="35">
        <v>750</v>
      </c>
      <c r="X139" s="35">
        <v>680</v>
      </c>
      <c r="Y139" s="35">
        <v>250</v>
      </c>
      <c r="Z139" s="35">
        <v>150</v>
      </c>
      <c r="AA139" s="36">
        <v>13</v>
      </c>
      <c r="AB139" s="35">
        <v>4</v>
      </c>
      <c r="AF139" s="38">
        <f t="shared" si="5"/>
        <v>7097</v>
      </c>
    </row>
    <row r="140" spans="1:32" x14ac:dyDescent="0.25">
      <c r="A140" s="31" t="s">
        <v>14</v>
      </c>
      <c r="B140" s="23"/>
      <c r="C140" s="23"/>
      <c r="D140" s="23"/>
      <c r="E140" s="23"/>
      <c r="F140" s="23"/>
      <c r="G140" s="23"/>
      <c r="H140" s="38"/>
      <c r="I140" s="36"/>
      <c r="J140" s="36"/>
      <c r="K140" s="36">
        <v>3</v>
      </c>
      <c r="L140" s="36">
        <v>1</v>
      </c>
      <c r="M140" s="36">
        <v>3</v>
      </c>
      <c r="N140" s="36">
        <v>50</v>
      </c>
      <c r="O140" s="36">
        <v>445</v>
      </c>
      <c r="P140" s="36">
        <v>10</v>
      </c>
      <c r="Q140" s="36">
        <v>187</v>
      </c>
      <c r="R140" s="36">
        <v>110</v>
      </c>
      <c r="S140" s="36">
        <v>50</v>
      </c>
      <c r="T140" s="36">
        <v>500</v>
      </c>
      <c r="U140" s="36">
        <v>70</v>
      </c>
      <c r="V140" s="36">
        <v>15</v>
      </c>
      <c r="W140" s="36">
        <v>70</v>
      </c>
      <c r="X140" s="36">
        <v>155</v>
      </c>
      <c r="Y140" s="36">
        <v>100</v>
      </c>
      <c r="Z140" s="36">
        <v>50</v>
      </c>
      <c r="AA140" s="23"/>
      <c r="AB140" s="36">
        <v>1</v>
      </c>
      <c r="AF140" s="38">
        <f t="shared" si="5"/>
        <v>1820</v>
      </c>
    </row>
    <row r="141" spans="1:32" x14ac:dyDescent="0.25">
      <c r="A141" s="31" t="s">
        <v>15</v>
      </c>
      <c r="B141" s="23"/>
      <c r="C141" s="23"/>
      <c r="D141" s="23"/>
      <c r="E141" s="23"/>
      <c r="F141" s="23"/>
      <c r="G141" s="23"/>
      <c r="H141" s="38"/>
      <c r="I141" s="36"/>
      <c r="J141" s="36"/>
      <c r="K141" s="35">
        <v>3</v>
      </c>
      <c r="L141" s="35">
        <v>10</v>
      </c>
      <c r="M141" s="35">
        <v>5</v>
      </c>
      <c r="N141" s="35">
        <v>20</v>
      </c>
      <c r="O141" s="35">
        <v>135</v>
      </c>
      <c r="P141" s="35">
        <v>21</v>
      </c>
      <c r="Q141" s="35">
        <v>7</v>
      </c>
      <c r="R141" s="35">
        <v>10</v>
      </c>
      <c r="S141" s="35">
        <v>12</v>
      </c>
      <c r="T141" s="35">
        <v>12</v>
      </c>
      <c r="U141" s="36">
        <v>32</v>
      </c>
      <c r="V141" s="36">
        <v>4</v>
      </c>
      <c r="W141" s="35">
        <v>15</v>
      </c>
      <c r="X141" s="36">
        <v>10</v>
      </c>
      <c r="Y141" s="35">
        <v>5</v>
      </c>
      <c r="Z141" s="35">
        <v>2</v>
      </c>
      <c r="AA141" s="35">
        <v>12</v>
      </c>
      <c r="AB141" s="35">
        <v>12</v>
      </c>
      <c r="AF141" s="38">
        <f t="shared" si="5"/>
        <v>327</v>
      </c>
    </row>
    <row r="142" spans="1:32" x14ac:dyDescent="0.25">
      <c r="A142" s="31" t="s">
        <v>2</v>
      </c>
      <c r="B142" s="23"/>
      <c r="C142" s="23"/>
      <c r="D142" s="23"/>
      <c r="E142" s="23"/>
      <c r="F142" s="23"/>
      <c r="G142" s="23"/>
      <c r="H142" s="38"/>
      <c r="I142" s="36"/>
      <c r="J142" s="36"/>
      <c r="K142" s="35">
        <v>50</v>
      </c>
      <c r="L142" s="35">
        <v>8</v>
      </c>
      <c r="M142" s="35">
        <v>14</v>
      </c>
      <c r="N142" s="35">
        <v>27</v>
      </c>
      <c r="O142" s="36">
        <v>42</v>
      </c>
      <c r="P142" s="35">
        <v>30</v>
      </c>
      <c r="Q142" s="35">
        <v>37</v>
      </c>
      <c r="R142" s="23"/>
      <c r="S142" s="23"/>
      <c r="T142" s="23"/>
      <c r="U142" s="36">
        <v>6</v>
      </c>
      <c r="V142" s="35">
        <v>5</v>
      </c>
      <c r="W142" s="23"/>
      <c r="X142" s="37"/>
      <c r="Y142" s="23"/>
      <c r="Z142" s="23"/>
      <c r="AA142" s="35">
        <v>2</v>
      </c>
      <c r="AB142" s="23"/>
      <c r="AF142" s="38">
        <f t="shared" si="5"/>
        <v>221</v>
      </c>
    </row>
    <row r="143" spans="1:32" x14ac:dyDescent="0.25">
      <c r="A143" s="31" t="s">
        <v>45</v>
      </c>
      <c r="B143" s="23"/>
      <c r="C143" s="23"/>
      <c r="D143" s="23"/>
      <c r="E143" s="23"/>
      <c r="F143" s="23"/>
      <c r="G143" s="23"/>
      <c r="H143" s="38"/>
      <c r="I143" s="36"/>
      <c r="J143" s="36"/>
      <c r="K143" s="37">
        <v>5</v>
      </c>
      <c r="L143" s="37"/>
      <c r="M143" s="37"/>
      <c r="N143" s="37">
        <v>15</v>
      </c>
      <c r="O143" s="37">
        <v>4</v>
      </c>
      <c r="P143" s="37"/>
      <c r="Q143" s="37"/>
      <c r="R143" s="37"/>
      <c r="S143" s="37"/>
      <c r="T143" s="37"/>
      <c r="U143" s="37"/>
      <c r="V143" s="37"/>
      <c r="W143" s="37"/>
      <c r="X143" s="37"/>
      <c r="Y143" s="37"/>
      <c r="Z143" s="37"/>
      <c r="AA143" s="37"/>
      <c r="AB143" s="37"/>
      <c r="AF143" s="38">
        <f t="shared" si="5"/>
        <v>24</v>
      </c>
    </row>
    <row r="144" spans="1:32" x14ac:dyDescent="0.25">
      <c r="A144" s="31" t="s">
        <v>44</v>
      </c>
      <c r="B144" s="23"/>
      <c r="C144" s="23"/>
      <c r="D144" s="23"/>
      <c r="E144" s="23"/>
      <c r="F144" s="23"/>
      <c r="G144" s="23"/>
      <c r="H144" s="38"/>
      <c r="I144" s="36"/>
      <c r="J144" s="36"/>
      <c r="K144" s="37"/>
      <c r="L144" s="37"/>
      <c r="M144" s="37"/>
      <c r="N144" s="37"/>
      <c r="O144" s="37"/>
      <c r="P144" s="37"/>
      <c r="Q144" s="37"/>
      <c r="R144" s="37"/>
      <c r="S144" s="37"/>
      <c r="T144" s="37"/>
      <c r="U144" s="36">
        <v>3</v>
      </c>
      <c r="V144" s="36">
        <v>1</v>
      </c>
      <c r="W144" s="37"/>
      <c r="X144" s="36">
        <v>1</v>
      </c>
      <c r="Y144" s="37"/>
      <c r="Z144" s="37"/>
      <c r="AA144" s="23"/>
      <c r="AB144" s="37"/>
      <c r="AF144" s="38">
        <f t="shared" si="5"/>
        <v>5</v>
      </c>
    </row>
    <row r="145" spans="1:32" x14ac:dyDescent="0.25">
      <c r="A145" s="31" t="s">
        <v>1</v>
      </c>
      <c r="B145" s="23"/>
      <c r="C145" s="23"/>
      <c r="D145" s="23"/>
      <c r="E145" s="23"/>
      <c r="F145" s="23"/>
      <c r="G145" s="23"/>
      <c r="H145" s="38"/>
      <c r="I145" s="36"/>
      <c r="J145" s="36"/>
      <c r="K145" s="37"/>
      <c r="L145" s="37"/>
      <c r="M145" s="37"/>
      <c r="N145" s="37"/>
      <c r="O145" s="36">
        <v>2</v>
      </c>
      <c r="P145" s="37"/>
      <c r="Q145" s="37"/>
      <c r="R145" s="37"/>
      <c r="S145" s="37"/>
      <c r="T145" s="37"/>
      <c r="U145" s="36">
        <v>1</v>
      </c>
      <c r="V145" s="37"/>
      <c r="W145" s="37"/>
      <c r="X145" s="36">
        <v>1</v>
      </c>
      <c r="Y145" s="37"/>
      <c r="Z145" s="37"/>
      <c r="AA145" s="37"/>
      <c r="AB145" s="37"/>
      <c r="AF145" s="38">
        <f t="shared" si="5"/>
        <v>4</v>
      </c>
    </row>
    <row r="146" spans="1:32" x14ac:dyDescent="0.25">
      <c r="A146" s="31" t="s">
        <v>7</v>
      </c>
      <c r="B146" s="23"/>
      <c r="C146" s="23"/>
      <c r="D146" s="23"/>
      <c r="E146" s="23"/>
      <c r="F146" s="23"/>
      <c r="G146" s="23"/>
      <c r="H146" s="38"/>
      <c r="I146" s="36"/>
      <c r="J146" s="36"/>
      <c r="K146" s="23"/>
      <c r="L146" s="48">
        <v>1</v>
      </c>
      <c r="M146" s="23"/>
      <c r="N146" s="48">
        <v>2</v>
      </c>
      <c r="O146" s="23"/>
      <c r="P146" s="23"/>
      <c r="Q146" s="23"/>
      <c r="R146" s="23"/>
      <c r="S146" s="23"/>
      <c r="T146" s="23"/>
      <c r="U146" s="23"/>
      <c r="V146" s="23"/>
      <c r="W146" s="23"/>
      <c r="X146" s="23"/>
      <c r="Y146" s="23"/>
      <c r="Z146" s="23"/>
      <c r="AA146" s="23"/>
      <c r="AB146" s="23"/>
      <c r="AF146" s="38">
        <f t="shared" si="5"/>
        <v>3</v>
      </c>
    </row>
    <row r="147" spans="1:32" x14ac:dyDescent="0.25">
      <c r="A147" s="31" t="s">
        <v>79</v>
      </c>
      <c r="B147" s="36"/>
      <c r="C147" s="23"/>
      <c r="D147" s="36">
        <v>2</v>
      </c>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F147" s="38">
        <f t="shared" si="5"/>
        <v>2</v>
      </c>
    </row>
    <row r="148" spans="1:32" x14ac:dyDescent="0.25">
      <c r="A148" s="46" t="s">
        <v>24</v>
      </c>
      <c r="B148" s="36">
        <f>SUM(B137:B147)</f>
        <v>0</v>
      </c>
      <c r="C148" s="36">
        <f t="shared" ref="C148:AE148" si="6">SUM(C137:C147)</f>
        <v>0</v>
      </c>
      <c r="D148" s="36">
        <f t="shared" si="6"/>
        <v>2</v>
      </c>
      <c r="E148" s="36">
        <f t="shared" si="6"/>
        <v>0</v>
      </c>
      <c r="F148" s="36">
        <f t="shared" si="6"/>
        <v>0</v>
      </c>
      <c r="G148" s="36">
        <f t="shared" si="6"/>
        <v>0</v>
      </c>
      <c r="H148" s="36">
        <f t="shared" si="6"/>
        <v>112</v>
      </c>
      <c r="I148" s="36">
        <f t="shared" si="6"/>
        <v>250</v>
      </c>
      <c r="J148" s="36">
        <f t="shared" si="6"/>
        <v>0</v>
      </c>
      <c r="K148" s="36">
        <f t="shared" si="6"/>
        <v>328</v>
      </c>
      <c r="L148" s="36">
        <f t="shared" si="6"/>
        <v>535</v>
      </c>
      <c r="M148" s="36">
        <f t="shared" si="6"/>
        <v>797</v>
      </c>
      <c r="N148" s="36">
        <f t="shared" si="6"/>
        <v>1610</v>
      </c>
      <c r="O148" s="36">
        <f t="shared" si="6"/>
        <v>5238</v>
      </c>
      <c r="P148" s="36">
        <f t="shared" si="6"/>
        <v>3611</v>
      </c>
      <c r="Q148" s="36">
        <f t="shared" si="6"/>
        <v>3291</v>
      </c>
      <c r="R148" s="36">
        <f t="shared" si="6"/>
        <v>2870</v>
      </c>
      <c r="S148" s="36">
        <f t="shared" si="6"/>
        <v>3412</v>
      </c>
      <c r="T148" s="36">
        <f t="shared" si="6"/>
        <v>8737</v>
      </c>
      <c r="U148" s="36">
        <f t="shared" si="6"/>
        <v>2432</v>
      </c>
      <c r="V148" s="36">
        <f t="shared" si="6"/>
        <v>6335</v>
      </c>
      <c r="W148" s="36">
        <f t="shared" si="6"/>
        <v>6135</v>
      </c>
      <c r="X148" s="36">
        <f t="shared" si="6"/>
        <v>5927</v>
      </c>
      <c r="Y148" s="36">
        <f t="shared" si="6"/>
        <v>2785</v>
      </c>
      <c r="Z148" s="36">
        <f t="shared" si="6"/>
        <v>752</v>
      </c>
      <c r="AA148" s="36">
        <f t="shared" si="6"/>
        <v>317</v>
      </c>
      <c r="AB148" s="36">
        <f t="shared" si="6"/>
        <v>221</v>
      </c>
      <c r="AC148" s="36">
        <f t="shared" si="6"/>
        <v>0</v>
      </c>
      <c r="AD148" s="36">
        <f t="shared" si="6"/>
        <v>0</v>
      </c>
      <c r="AE148" s="36">
        <f t="shared" si="6"/>
        <v>0</v>
      </c>
      <c r="AF148" s="38">
        <f t="shared" si="5"/>
        <v>55697</v>
      </c>
    </row>
    <row r="149" spans="1:32" x14ac:dyDescent="0.25">
      <c r="A149" s="31"/>
      <c r="B149" s="36"/>
      <c r="C149" s="36"/>
      <c r="D149" s="36"/>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F149" s="23"/>
    </row>
    <row r="150" spans="1:32" x14ac:dyDescent="0.25">
      <c r="A150" s="43">
        <v>1991</v>
      </c>
      <c r="B150" s="38"/>
      <c r="C150" s="36"/>
      <c r="D150" s="36"/>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F150" s="23"/>
    </row>
    <row r="151" spans="1:32" x14ac:dyDescent="0.25">
      <c r="A151" s="30" t="s">
        <v>80</v>
      </c>
      <c r="B151" s="31"/>
      <c r="C151" s="33"/>
      <c r="D151" s="44"/>
    </row>
    <row r="152" spans="1:32" x14ac:dyDescent="0.25">
      <c r="A152" s="31"/>
      <c r="B152" s="32">
        <v>33350</v>
      </c>
      <c r="C152" s="32">
        <v>33351</v>
      </c>
      <c r="D152" s="32">
        <v>33352</v>
      </c>
      <c r="E152" s="32">
        <v>33353</v>
      </c>
      <c r="F152" s="32">
        <v>33354</v>
      </c>
      <c r="G152" s="32">
        <v>33355</v>
      </c>
      <c r="H152" s="33">
        <v>33356</v>
      </c>
      <c r="I152" s="33">
        <v>33357</v>
      </c>
      <c r="J152" s="33">
        <v>33358</v>
      </c>
      <c r="K152" s="33">
        <v>33359</v>
      </c>
      <c r="L152" s="33">
        <v>33360</v>
      </c>
      <c r="M152" s="33">
        <v>33361</v>
      </c>
      <c r="N152" s="33">
        <v>33362</v>
      </c>
      <c r="O152" s="33">
        <v>33363</v>
      </c>
      <c r="P152" s="33">
        <v>33364</v>
      </c>
      <c r="Q152" s="33">
        <v>33365</v>
      </c>
      <c r="R152" s="33">
        <v>33366</v>
      </c>
      <c r="S152" s="33">
        <v>33367</v>
      </c>
      <c r="T152" s="33">
        <v>33368</v>
      </c>
      <c r="U152" s="33">
        <v>33369</v>
      </c>
      <c r="V152" s="33">
        <v>33370</v>
      </c>
      <c r="W152" s="33">
        <v>33371</v>
      </c>
      <c r="X152" s="33">
        <v>33372</v>
      </c>
      <c r="Y152" s="33">
        <v>33373</v>
      </c>
      <c r="Z152" s="33">
        <v>33374</v>
      </c>
      <c r="AA152" s="33">
        <v>33375</v>
      </c>
      <c r="AB152" s="33">
        <v>33376</v>
      </c>
      <c r="AC152" s="32">
        <v>33377</v>
      </c>
      <c r="AD152" s="32">
        <v>33378</v>
      </c>
      <c r="AE152" s="32">
        <v>33379</v>
      </c>
      <c r="AF152" s="47" t="s">
        <v>24</v>
      </c>
    </row>
    <row r="153" spans="1:32" x14ac:dyDescent="0.25">
      <c r="A153" s="31" t="s">
        <v>11</v>
      </c>
      <c r="C153" s="23"/>
      <c r="D153" s="23"/>
      <c r="E153" s="23"/>
      <c r="F153" s="37"/>
      <c r="G153" s="37"/>
      <c r="H153" s="36"/>
      <c r="I153" s="35">
        <v>1</v>
      </c>
      <c r="J153" s="35">
        <v>100</v>
      </c>
      <c r="K153" s="35">
        <v>10</v>
      </c>
      <c r="L153" s="35">
        <v>55</v>
      </c>
      <c r="M153" s="23"/>
      <c r="N153" s="23"/>
      <c r="O153" s="36">
        <v>600</v>
      </c>
      <c r="P153" s="36">
        <v>13450</v>
      </c>
      <c r="Q153" s="36">
        <v>15630</v>
      </c>
      <c r="R153" s="36">
        <v>10618</v>
      </c>
      <c r="S153" s="36">
        <v>7877</v>
      </c>
      <c r="T153" s="36">
        <v>5001</v>
      </c>
      <c r="U153" s="36">
        <v>2000</v>
      </c>
      <c r="V153" s="23"/>
      <c r="W153" s="35">
        <v>8000</v>
      </c>
      <c r="X153" s="36">
        <v>860</v>
      </c>
      <c r="Y153" s="36">
        <v>3600</v>
      </c>
      <c r="Z153" s="36">
        <v>5050</v>
      </c>
      <c r="AA153" s="35">
        <v>850</v>
      </c>
      <c r="AB153" s="35">
        <v>1270</v>
      </c>
      <c r="AF153" s="38">
        <f t="shared" ref="AF153:AF172" si="7">SUM(B153:AE153)</f>
        <v>74972</v>
      </c>
    </row>
    <row r="154" spans="1:32" x14ac:dyDescent="0.25">
      <c r="A154" s="31" t="s">
        <v>17</v>
      </c>
      <c r="C154" s="23"/>
      <c r="D154" s="23"/>
      <c r="E154" s="23"/>
      <c r="F154" s="38"/>
      <c r="G154" s="36"/>
      <c r="H154" s="36"/>
      <c r="I154" s="23"/>
      <c r="J154" s="23"/>
      <c r="K154" s="23"/>
      <c r="L154" s="23"/>
      <c r="M154" s="23"/>
      <c r="N154" s="23"/>
      <c r="O154" s="23"/>
      <c r="P154" s="35">
        <v>100</v>
      </c>
      <c r="Q154" s="37"/>
      <c r="R154" s="36">
        <v>5000</v>
      </c>
      <c r="S154" s="37"/>
      <c r="T154" s="35">
        <v>3000</v>
      </c>
      <c r="U154" s="23"/>
      <c r="V154" s="23"/>
      <c r="W154" s="23"/>
      <c r="X154" s="23"/>
      <c r="Y154" s="35">
        <v>3000</v>
      </c>
      <c r="Z154" s="23"/>
      <c r="AA154" s="35">
        <v>1250</v>
      </c>
      <c r="AB154" s="23"/>
      <c r="AF154" s="38">
        <f t="shared" si="7"/>
        <v>12350</v>
      </c>
    </row>
    <row r="155" spans="1:32" x14ac:dyDescent="0.25">
      <c r="A155" s="31" t="s">
        <v>14</v>
      </c>
      <c r="C155" s="23"/>
      <c r="D155" s="23"/>
      <c r="E155" s="23"/>
      <c r="F155" s="36">
        <v>2</v>
      </c>
      <c r="G155" s="37"/>
      <c r="H155" s="37"/>
      <c r="I155" s="23"/>
      <c r="J155" s="35">
        <v>13</v>
      </c>
      <c r="K155" s="36">
        <v>12</v>
      </c>
      <c r="L155" s="36">
        <v>3</v>
      </c>
      <c r="M155" s="23"/>
      <c r="N155" s="23"/>
      <c r="O155" s="36">
        <v>20</v>
      </c>
      <c r="P155" s="36">
        <v>105</v>
      </c>
      <c r="Q155" s="36">
        <v>289</v>
      </c>
      <c r="R155" s="36">
        <v>1000</v>
      </c>
      <c r="S155" s="36">
        <v>500</v>
      </c>
      <c r="T155" s="36">
        <v>133</v>
      </c>
      <c r="U155" s="36">
        <v>400</v>
      </c>
      <c r="V155" s="23"/>
      <c r="W155" s="23"/>
      <c r="X155" s="36">
        <v>140</v>
      </c>
      <c r="Y155" s="36">
        <v>500</v>
      </c>
      <c r="Z155" s="35">
        <v>700</v>
      </c>
      <c r="AA155" s="35">
        <v>150</v>
      </c>
      <c r="AB155" s="35">
        <v>130</v>
      </c>
      <c r="AF155" s="38">
        <f t="shared" si="7"/>
        <v>4097</v>
      </c>
    </row>
    <row r="156" spans="1:32" x14ac:dyDescent="0.25">
      <c r="A156" s="31" t="s">
        <v>77</v>
      </c>
      <c r="C156" s="23"/>
      <c r="D156" s="23"/>
      <c r="E156" s="23"/>
      <c r="F156" s="37"/>
      <c r="G156" s="37"/>
      <c r="H156" s="36"/>
      <c r="I156" s="23"/>
      <c r="J156" s="37"/>
      <c r="K156" s="37"/>
      <c r="L156" s="37">
        <v>700</v>
      </c>
      <c r="M156" s="23"/>
      <c r="N156" s="23"/>
      <c r="O156" s="23"/>
      <c r="P156" s="36">
        <v>2</v>
      </c>
      <c r="Q156" s="36">
        <v>22</v>
      </c>
      <c r="R156" s="36">
        <v>234</v>
      </c>
      <c r="S156" s="36">
        <v>1200</v>
      </c>
      <c r="T156" s="36">
        <v>75</v>
      </c>
      <c r="U156" s="36">
        <v>600</v>
      </c>
      <c r="V156" s="23"/>
      <c r="W156" s="23"/>
      <c r="X156" s="36">
        <v>75</v>
      </c>
      <c r="Y156" s="36">
        <v>1000</v>
      </c>
      <c r="Z156" s="37"/>
      <c r="AA156" s="23"/>
      <c r="AB156" s="23"/>
      <c r="AF156" s="38">
        <f t="shared" si="7"/>
        <v>3908</v>
      </c>
    </row>
    <row r="157" spans="1:32" x14ac:dyDescent="0.25">
      <c r="A157" s="31" t="s">
        <v>78</v>
      </c>
      <c r="C157" s="23"/>
      <c r="D157" s="23"/>
      <c r="E157" s="23"/>
      <c r="F157" s="38"/>
      <c r="G157" s="36"/>
      <c r="H157" s="36"/>
      <c r="I157" s="23"/>
      <c r="J157" s="23"/>
      <c r="K157" s="35">
        <v>1</v>
      </c>
      <c r="L157" s="35">
        <v>100</v>
      </c>
      <c r="M157" s="23"/>
      <c r="N157" s="23"/>
      <c r="O157" s="35">
        <v>50</v>
      </c>
      <c r="P157" s="35">
        <v>165</v>
      </c>
      <c r="Q157" s="35">
        <v>88</v>
      </c>
      <c r="R157" s="35">
        <v>76</v>
      </c>
      <c r="S157" s="36">
        <v>1000</v>
      </c>
      <c r="T157" s="36">
        <v>100</v>
      </c>
      <c r="U157" s="36">
        <v>600</v>
      </c>
      <c r="V157" s="23"/>
      <c r="W157" s="23"/>
      <c r="X157" s="35">
        <v>125</v>
      </c>
      <c r="Y157" s="35">
        <v>1070</v>
      </c>
      <c r="Z157" s="23"/>
      <c r="AA157" s="23">
        <v>1</v>
      </c>
      <c r="AB157" s="23"/>
      <c r="AF157" s="38">
        <f t="shared" si="7"/>
        <v>3376</v>
      </c>
    </row>
    <row r="158" spans="1:32" x14ac:dyDescent="0.25">
      <c r="A158" s="31" t="s">
        <v>15</v>
      </c>
      <c r="C158" s="23"/>
      <c r="D158" s="23"/>
      <c r="E158" s="23"/>
      <c r="F158" s="38"/>
      <c r="G158" s="35"/>
      <c r="H158" s="35"/>
      <c r="I158" s="23"/>
      <c r="J158" s="37"/>
      <c r="K158" s="37"/>
      <c r="L158" s="36">
        <v>75</v>
      </c>
      <c r="M158" s="23"/>
      <c r="N158" s="23"/>
      <c r="O158" s="36">
        <v>3</v>
      </c>
      <c r="P158" s="36">
        <v>91</v>
      </c>
      <c r="Q158" s="36">
        <v>67</v>
      </c>
      <c r="R158" s="36">
        <v>68</v>
      </c>
      <c r="S158" s="36">
        <v>79</v>
      </c>
      <c r="T158" s="36">
        <v>19</v>
      </c>
      <c r="U158" s="36">
        <v>40</v>
      </c>
      <c r="V158" s="23"/>
      <c r="W158" s="23"/>
      <c r="X158" s="36">
        <v>10</v>
      </c>
      <c r="Y158" s="36">
        <v>90</v>
      </c>
      <c r="Z158" s="36">
        <v>52</v>
      </c>
      <c r="AA158" s="36">
        <v>75</v>
      </c>
      <c r="AB158" s="36">
        <v>62</v>
      </c>
      <c r="AF158" s="38">
        <f t="shared" si="7"/>
        <v>731</v>
      </c>
    </row>
    <row r="159" spans="1:32" x14ac:dyDescent="0.25">
      <c r="A159" s="31" t="s">
        <v>2</v>
      </c>
      <c r="C159" s="23"/>
      <c r="D159" s="23"/>
      <c r="E159" s="23"/>
      <c r="F159" s="35">
        <v>4</v>
      </c>
      <c r="G159" s="35"/>
      <c r="H159" s="35"/>
      <c r="I159" s="23"/>
      <c r="J159" s="35">
        <v>9</v>
      </c>
      <c r="K159" s="35">
        <v>1</v>
      </c>
      <c r="L159" s="35">
        <v>36</v>
      </c>
      <c r="M159" s="23"/>
      <c r="N159" s="23"/>
      <c r="O159" s="23"/>
      <c r="P159" s="35">
        <v>40</v>
      </c>
      <c r="Q159" s="35">
        <v>16</v>
      </c>
      <c r="R159" s="36">
        <v>20</v>
      </c>
      <c r="S159" s="35">
        <v>11</v>
      </c>
      <c r="T159" s="35">
        <v>1</v>
      </c>
      <c r="U159" s="36">
        <v>2</v>
      </c>
      <c r="V159" s="23"/>
      <c r="W159" s="23"/>
      <c r="X159" s="35">
        <v>1</v>
      </c>
      <c r="Y159" s="35">
        <v>2</v>
      </c>
      <c r="Z159" s="35">
        <v>5</v>
      </c>
      <c r="AA159" s="23"/>
      <c r="AB159" s="23"/>
      <c r="AF159" s="38">
        <f t="shared" si="7"/>
        <v>148</v>
      </c>
    </row>
    <row r="160" spans="1:32" x14ac:dyDescent="0.25">
      <c r="A160" s="31" t="s">
        <v>45</v>
      </c>
      <c r="C160" s="23"/>
      <c r="D160" s="23"/>
      <c r="E160" s="23"/>
      <c r="F160" s="38"/>
      <c r="G160" s="36"/>
      <c r="H160" s="36"/>
      <c r="I160" s="23"/>
      <c r="J160" s="23"/>
      <c r="K160" s="23"/>
      <c r="L160" s="23"/>
      <c r="M160" s="23"/>
      <c r="N160" s="23"/>
      <c r="O160" s="35">
        <v>1</v>
      </c>
      <c r="P160" s="36">
        <v>2</v>
      </c>
      <c r="Q160" s="36">
        <v>5</v>
      </c>
      <c r="R160" s="35">
        <v>3</v>
      </c>
      <c r="S160" s="36">
        <v>6</v>
      </c>
      <c r="T160" s="35">
        <v>2</v>
      </c>
      <c r="U160" s="35">
        <v>20</v>
      </c>
      <c r="V160" s="23"/>
      <c r="W160" s="23"/>
      <c r="X160" s="35">
        <v>3</v>
      </c>
      <c r="Y160" s="35">
        <v>3</v>
      </c>
      <c r="Z160" s="35">
        <v>4</v>
      </c>
      <c r="AA160" s="23"/>
      <c r="AB160" s="23"/>
      <c r="AF160" s="38">
        <f t="shared" si="7"/>
        <v>49</v>
      </c>
    </row>
    <row r="161" spans="1:32" x14ac:dyDescent="0.25">
      <c r="A161" s="31" t="s">
        <v>1</v>
      </c>
      <c r="C161" s="23"/>
      <c r="D161" s="23"/>
      <c r="E161" s="23"/>
      <c r="F161" s="38"/>
      <c r="G161" s="36"/>
      <c r="H161" s="36"/>
      <c r="I161" s="23"/>
      <c r="J161" s="23"/>
      <c r="K161" s="23"/>
      <c r="L161" s="23"/>
      <c r="M161" s="23"/>
      <c r="N161" s="23"/>
      <c r="O161" s="23"/>
      <c r="P161" s="23"/>
      <c r="Q161" s="37"/>
      <c r="R161" s="36">
        <v>20</v>
      </c>
      <c r="S161" s="37"/>
      <c r="T161" s="35">
        <v>2</v>
      </c>
      <c r="U161" s="35">
        <v>5</v>
      </c>
      <c r="V161" s="23"/>
      <c r="W161" s="23"/>
      <c r="X161" s="35">
        <v>1</v>
      </c>
      <c r="Y161" s="35">
        <v>2</v>
      </c>
      <c r="Z161" s="35">
        <v>4</v>
      </c>
      <c r="AA161" s="35">
        <v>1</v>
      </c>
      <c r="AB161" s="35">
        <v>4</v>
      </c>
      <c r="AF161" s="38">
        <f t="shared" si="7"/>
        <v>39</v>
      </c>
    </row>
    <row r="162" spans="1:32" x14ac:dyDescent="0.25">
      <c r="A162" s="31" t="s">
        <v>12</v>
      </c>
      <c r="C162" s="23"/>
      <c r="D162" s="23"/>
      <c r="E162" s="23"/>
      <c r="F162" s="37"/>
      <c r="G162" s="37"/>
      <c r="H162" s="37"/>
      <c r="I162" s="23"/>
      <c r="J162" s="23"/>
      <c r="K162" s="23"/>
      <c r="L162" s="23"/>
      <c r="M162" s="23"/>
      <c r="N162" s="23"/>
      <c r="O162" s="23"/>
      <c r="P162" s="37"/>
      <c r="Q162" s="23"/>
      <c r="R162" s="36">
        <v>20</v>
      </c>
      <c r="S162" s="23"/>
      <c r="T162" s="37"/>
      <c r="U162" s="35">
        <v>2</v>
      </c>
      <c r="V162" s="23"/>
      <c r="W162" s="23"/>
      <c r="X162" s="48">
        <v>1</v>
      </c>
      <c r="Y162" s="37"/>
      <c r="Z162" s="23"/>
      <c r="AA162" s="37"/>
      <c r="AB162" s="23"/>
      <c r="AF162" s="38">
        <f t="shared" si="7"/>
        <v>23</v>
      </c>
    </row>
    <row r="163" spans="1:32" x14ac:dyDescent="0.25">
      <c r="A163" s="31" t="s">
        <v>7</v>
      </c>
      <c r="C163" s="23"/>
      <c r="D163" s="23"/>
      <c r="E163" s="23"/>
      <c r="F163" s="37"/>
      <c r="G163" s="37"/>
      <c r="H163" s="36"/>
      <c r="I163" s="23"/>
      <c r="J163" s="23"/>
      <c r="K163" s="23"/>
      <c r="L163" s="23"/>
      <c r="M163" s="23"/>
      <c r="N163" s="23"/>
      <c r="O163" s="23"/>
      <c r="P163" s="35">
        <v>1</v>
      </c>
      <c r="Q163" s="36">
        <v>4</v>
      </c>
      <c r="R163" s="36">
        <v>1</v>
      </c>
      <c r="S163" s="35">
        <v>3</v>
      </c>
      <c r="T163" s="35">
        <v>1</v>
      </c>
      <c r="U163" s="23"/>
      <c r="V163" s="23"/>
      <c r="W163" s="23"/>
      <c r="X163" s="35">
        <v>5</v>
      </c>
      <c r="Y163" s="37"/>
      <c r="Z163" s="23"/>
      <c r="AA163" s="23"/>
      <c r="AB163" s="37"/>
      <c r="AF163" s="38">
        <f t="shared" si="7"/>
        <v>15</v>
      </c>
    </row>
    <row r="164" spans="1:32" x14ac:dyDescent="0.25">
      <c r="A164" s="31" t="s">
        <v>44</v>
      </c>
      <c r="C164" s="23"/>
      <c r="D164" s="23"/>
      <c r="E164" s="23"/>
      <c r="F164" s="38"/>
      <c r="G164" s="36"/>
      <c r="H164" s="36"/>
      <c r="I164" s="23"/>
      <c r="J164" s="23"/>
      <c r="K164" s="23"/>
      <c r="L164" s="23"/>
      <c r="M164" s="23"/>
      <c r="N164" s="23"/>
      <c r="O164" s="23"/>
      <c r="P164" s="23"/>
      <c r="Q164" s="35">
        <v>4</v>
      </c>
      <c r="R164" s="36">
        <v>1</v>
      </c>
      <c r="S164" s="23"/>
      <c r="T164" s="37"/>
      <c r="U164" s="37"/>
      <c r="V164" s="23"/>
      <c r="W164" s="23"/>
      <c r="X164" s="37"/>
      <c r="Y164" s="36">
        <v>4</v>
      </c>
      <c r="Z164" s="37"/>
      <c r="AA164" s="37"/>
      <c r="AB164" s="36">
        <v>4</v>
      </c>
      <c r="AF164" s="38">
        <f t="shared" si="7"/>
        <v>13</v>
      </c>
    </row>
    <row r="165" spans="1:32" x14ac:dyDescent="0.25">
      <c r="A165" s="31" t="s">
        <v>8</v>
      </c>
      <c r="C165" s="23"/>
      <c r="D165" s="23"/>
      <c r="E165" s="23"/>
      <c r="F165" s="36"/>
      <c r="G165" s="37"/>
      <c r="H165" s="36"/>
      <c r="I165" s="23"/>
      <c r="J165" s="23"/>
      <c r="K165" s="23"/>
      <c r="L165" s="37"/>
      <c r="M165" s="23"/>
      <c r="N165" s="23"/>
      <c r="O165" s="37"/>
      <c r="P165" s="37"/>
      <c r="Q165" s="37"/>
      <c r="R165" s="37"/>
      <c r="S165" s="37"/>
      <c r="T165" s="37"/>
      <c r="U165" s="36">
        <v>5</v>
      </c>
      <c r="V165" s="23"/>
      <c r="W165" s="23"/>
      <c r="X165" s="37"/>
      <c r="Y165" s="36">
        <v>7</v>
      </c>
      <c r="Z165" s="37"/>
      <c r="AA165" s="37"/>
      <c r="AB165" s="37"/>
      <c r="AF165" s="38">
        <f t="shared" si="7"/>
        <v>12</v>
      </c>
    </row>
    <row r="166" spans="1:32" x14ac:dyDescent="0.25">
      <c r="A166" s="31" t="s">
        <v>53</v>
      </c>
      <c r="C166" s="23"/>
      <c r="D166" s="23"/>
      <c r="E166" s="23"/>
      <c r="F166" s="39"/>
      <c r="G166" s="35"/>
      <c r="H166" s="36"/>
      <c r="I166" s="23"/>
      <c r="J166" s="23"/>
      <c r="K166" s="23"/>
      <c r="L166" s="23"/>
      <c r="M166" s="23"/>
      <c r="N166" s="23"/>
      <c r="O166" s="23"/>
      <c r="P166" s="37"/>
      <c r="Q166" s="36">
        <v>1</v>
      </c>
      <c r="R166" s="36">
        <v>2</v>
      </c>
      <c r="S166" s="36">
        <v>5</v>
      </c>
      <c r="T166" s="37"/>
      <c r="U166" s="37"/>
      <c r="V166" s="23"/>
      <c r="W166" s="23"/>
      <c r="X166" s="37"/>
      <c r="Y166" s="37"/>
      <c r="Z166" s="23"/>
      <c r="AA166" s="23"/>
      <c r="AB166" s="23"/>
      <c r="AF166" s="38">
        <f t="shared" si="7"/>
        <v>8</v>
      </c>
    </row>
    <row r="167" spans="1:32" x14ac:dyDescent="0.25">
      <c r="A167" s="31" t="s">
        <v>81</v>
      </c>
      <c r="C167" s="23"/>
      <c r="D167" s="23"/>
      <c r="E167" s="23"/>
      <c r="F167" s="39"/>
      <c r="G167" s="35"/>
      <c r="H167" s="36"/>
      <c r="I167" s="37"/>
      <c r="J167" s="37"/>
      <c r="K167" s="37"/>
      <c r="L167" s="37"/>
      <c r="M167" s="23"/>
      <c r="N167" s="23"/>
      <c r="O167" s="37"/>
      <c r="P167" s="37"/>
      <c r="Q167" s="37"/>
      <c r="R167" s="37"/>
      <c r="S167" s="36">
        <v>1</v>
      </c>
      <c r="T167" s="36">
        <v>2</v>
      </c>
      <c r="U167" s="36">
        <v>3</v>
      </c>
      <c r="V167" s="23"/>
      <c r="W167" s="37"/>
      <c r="X167" s="37"/>
      <c r="Y167" s="37"/>
      <c r="Z167" s="37">
        <v>1</v>
      </c>
      <c r="AA167" s="37"/>
      <c r="AB167" s="37"/>
      <c r="AF167" s="38">
        <f t="shared" si="7"/>
        <v>7</v>
      </c>
    </row>
    <row r="168" spans="1:32" x14ac:dyDescent="0.25">
      <c r="A168" s="31" t="s">
        <v>50</v>
      </c>
      <c r="C168" s="23"/>
      <c r="D168" s="23"/>
      <c r="E168" s="23"/>
      <c r="F168" s="39"/>
      <c r="G168" s="35"/>
      <c r="H168" s="36"/>
      <c r="I168" s="23"/>
      <c r="J168" s="23"/>
      <c r="K168" s="23"/>
      <c r="L168" s="23"/>
      <c r="M168" s="23"/>
      <c r="N168" s="23"/>
      <c r="O168" s="23"/>
      <c r="P168" s="37"/>
      <c r="Q168" s="36">
        <v>1</v>
      </c>
      <c r="R168" s="36">
        <v>2</v>
      </c>
      <c r="S168" s="36">
        <v>1</v>
      </c>
      <c r="T168" s="37"/>
      <c r="U168" s="23"/>
      <c r="V168" s="23"/>
      <c r="W168" s="23"/>
      <c r="X168" s="37"/>
      <c r="Y168" s="23"/>
      <c r="Z168" s="23">
        <v>1</v>
      </c>
      <c r="AA168" s="23"/>
      <c r="AB168" s="23"/>
      <c r="AF168" s="38">
        <f t="shared" si="7"/>
        <v>5</v>
      </c>
    </row>
    <row r="169" spans="1:32" x14ac:dyDescent="0.25">
      <c r="A169" s="31" t="s">
        <v>42</v>
      </c>
      <c r="C169" s="23"/>
      <c r="D169" s="23"/>
      <c r="E169" s="23"/>
      <c r="F169" s="38"/>
      <c r="G169" s="35"/>
      <c r="H169" s="36"/>
      <c r="I169" s="23"/>
      <c r="J169" s="23"/>
      <c r="K169" s="23"/>
      <c r="L169" s="23"/>
      <c r="M169" s="23"/>
      <c r="N169" s="23"/>
      <c r="O169" s="23"/>
      <c r="P169" s="35">
        <v>1</v>
      </c>
      <c r="Q169" s="36">
        <v>1</v>
      </c>
      <c r="R169" s="23"/>
      <c r="S169" s="35">
        <v>1</v>
      </c>
      <c r="T169" s="23"/>
      <c r="U169" s="23"/>
      <c r="V169" s="23"/>
      <c r="W169" s="23"/>
      <c r="X169" s="23"/>
      <c r="Y169" s="23"/>
      <c r="Z169" s="23"/>
      <c r="AA169" s="23"/>
      <c r="AB169" s="23"/>
      <c r="AF169" s="38">
        <f t="shared" si="7"/>
        <v>3</v>
      </c>
    </row>
    <row r="170" spans="1:32" x14ac:dyDescent="0.25">
      <c r="A170" s="31" t="s">
        <v>4</v>
      </c>
      <c r="C170" s="23"/>
      <c r="D170" s="23"/>
      <c r="E170" s="23"/>
      <c r="F170" s="36"/>
      <c r="G170" s="23"/>
      <c r="H170" s="36"/>
      <c r="I170" s="23"/>
      <c r="J170" s="23"/>
      <c r="K170" s="23"/>
      <c r="L170" s="23"/>
      <c r="M170" s="23"/>
      <c r="N170" s="23"/>
      <c r="O170" s="23"/>
      <c r="P170" s="23"/>
      <c r="Q170" s="35">
        <v>2</v>
      </c>
      <c r="R170" s="23"/>
      <c r="S170" s="23"/>
      <c r="T170" s="23"/>
      <c r="U170" s="23"/>
      <c r="V170" s="23"/>
      <c r="W170" s="23"/>
      <c r="X170" s="23"/>
      <c r="Y170" s="23"/>
      <c r="Z170" s="37"/>
      <c r="AA170" s="23"/>
      <c r="AB170" s="23"/>
      <c r="AF170" s="38">
        <f t="shared" si="7"/>
        <v>2</v>
      </c>
    </row>
    <row r="171" spans="1:32" x14ac:dyDescent="0.25">
      <c r="A171" s="31" t="s">
        <v>13</v>
      </c>
      <c r="C171" s="23"/>
      <c r="D171" s="23"/>
      <c r="E171" s="23"/>
      <c r="F171" s="36"/>
      <c r="G171" s="23"/>
      <c r="H171" s="36"/>
      <c r="I171" s="23"/>
      <c r="J171" s="23"/>
      <c r="K171" s="23"/>
      <c r="L171" s="23"/>
      <c r="M171" s="23"/>
      <c r="N171" s="23"/>
      <c r="O171" s="23"/>
      <c r="P171" s="23"/>
      <c r="Q171" s="23"/>
      <c r="R171" s="23"/>
      <c r="S171" s="23"/>
      <c r="T171" s="23"/>
      <c r="U171" s="37"/>
      <c r="V171" s="23"/>
      <c r="W171" s="23"/>
      <c r="X171" s="23"/>
      <c r="Y171" s="37"/>
      <c r="Z171" s="35">
        <v>1</v>
      </c>
      <c r="AA171" s="23"/>
      <c r="AB171" s="23"/>
      <c r="AF171" s="38">
        <f t="shared" si="7"/>
        <v>1</v>
      </c>
    </row>
    <row r="172" spans="1:32" x14ac:dyDescent="0.25">
      <c r="A172" s="42" t="s">
        <v>24</v>
      </c>
      <c r="B172" s="23">
        <f>SUM(B153:B171)</f>
        <v>0</v>
      </c>
      <c r="C172" s="23">
        <f t="shared" ref="C172:AE172" si="8">SUM(C153:C171)</f>
        <v>0</v>
      </c>
      <c r="D172" s="23">
        <f t="shared" si="8"/>
        <v>0</v>
      </c>
      <c r="E172" s="23">
        <f t="shared" si="8"/>
        <v>0</v>
      </c>
      <c r="F172" s="23">
        <f t="shared" si="8"/>
        <v>6</v>
      </c>
      <c r="G172" s="23">
        <f t="shared" si="8"/>
        <v>0</v>
      </c>
      <c r="H172" s="23">
        <f t="shared" si="8"/>
        <v>0</v>
      </c>
      <c r="I172" s="23">
        <f t="shared" si="8"/>
        <v>1</v>
      </c>
      <c r="J172" s="23">
        <f t="shared" si="8"/>
        <v>122</v>
      </c>
      <c r="K172" s="23">
        <f t="shared" si="8"/>
        <v>24</v>
      </c>
      <c r="L172" s="23">
        <f t="shared" si="8"/>
        <v>969</v>
      </c>
      <c r="M172" s="23">
        <f t="shared" si="8"/>
        <v>0</v>
      </c>
      <c r="N172" s="23">
        <f t="shared" si="8"/>
        <v>0</v>
      </c>
      <c r="O172" s="23">
        <f t="shared" si="8"/>
        <v>674</v>
      </c>
      <c r="P172" s="23">
        <f t="shared" si="8"/>
        <v>13957</v>
      </c>
      <c r="Q172" s="23">
        <f t="shared" si="8"/>
        <v>16130</v>
      </c>
      <c r="R172" s="23">
        <f t="shared" si="8"/>
        <v>17065</v>
      </c>
      <c r="S172" s="23">
        <f t="shared" si="8"/>
        <v>10684</v>
      </c>
      <c r="T172" s="23">
        <f t="shared" si="8"/>
        <v>8336</v>
      </c>
      <c r="U172" s="23">
        <f t="shared" si="8"/>
        <v>3677</v>
      </c>
      <c r="V172" s="23">
        <f t="shared" si="8"/>
        <v>0</v>
      </c>
      <c r="W172" s="23">
        <f t="shared" si="8"/>
        <v>8000</v>
      </c>
      <c r="X172" s="23">
        <f t="shared" si="8"/>
        <v>1221</v>
      </c>
      <c r="Y172" s="23">
        <f t="shared" si="8"/>
        <v>9278</v>
      </c>
      <c r="Z172" s="23">
        <f t="shared" si="8"/>
        <v>5818</v>
      </c>
      <c r="AA172" s="23">
        <f t="shared" si="8"/>
        <v>2327</v>
      </c>
      <c r="AB172" s="23">
        <f t="shared" si="8"/>
        <v>1470</v>
      </c>
      <c r="AC172" s="23">
        <f t="shared" si="8"/>
        <v>0</v>
      </c>
      <c r="AD172" s="23">
        <f t="shared" si="8"/>
        <v>0</v>
      </c>
      <c r="AE172" s="23">
        <f t="shared" si="8"/>
        <v>0</v>
      </c>
      <c r="AF172" s="38">
        <f t="shared" si="7"/>
        <v>99759</v>
      </c>
    </row>
    <row r="174" spans="1:32" x14ac:dyDescent="0.25">
      <c r="A174" s="43">
        <v>1992</v>
      </c>
      <c r="B174" s="31"/>
      <c r="C174" s="33"/>
      <c r="D174" s="44"/>
    </row>
    <row r="175" spans="1:32" x14ac:dyDescent="0.25">
      <c r="A175" s="49" t="s">
        <v>76</v>
      </c>
      <c r="B175" s="31"/>
      <c r="C175" s="33"/>
      <c r="D175" s="44"/>
    </row>
    <row r="176" spans="1:32" x14ac:dyDescent="0.25">
      <c r="B176" s="32">
        <v>33716</v>
      </c>
      <c r="C176" s="32">
        <v>33717</v>
      </c>
      <c r="D176" s="32">
        <v>33718</v>
      </c>
      <c r="E176" s="32">
        <v>33719</v>
      </c>
      <c r="F176" s="32">
        <v>33720</v>
      </c>
      <c r="G176" s="32">
        <v>33721</v>
      </c>
      <c r="H176" s="33">
        <v>33722</v>
      </c>
      <c r="I176" s="33">
        <v>33723</v>
      </c>
      <c r="J176" s="33">
        <v>33724</v>
      </c>
      <c r="K176" s="33">
        <v>33725</v>
      </c>
      <c r="L176" s="33">
        <v>33726</v>
      </c>
      <c r="M176" s="33">
        <v>33727</v>
      </c>
      <c r="N176" s="33">
        <v>33728</v>
      </c>
      <c r="O176" s="33">
        <v>33729</v>
      </c>
      <c r="P176" s="33">
        <v>33730</v>
      </c>
      <c r="Q176" s="33">
        <v>33731</v>
      </c>
      <c r="R176" s="33">
        <v>33732</v>
      </c>
      <c r="S176" s="33">
        <v>33733</v>
      </c>
      <c r="T176" s="33">
        <v>33734</v>
      </c>
      <c r="U176" s="33">
        <v>33735</v>
      </c>
      <c r="V176" s="33">
        <v>33736</v>
      </c>
      <c r="W176" s="33">
        <v>33737</v>
      </c>
      <c r="X176" s="33">
        <v>33738</v>
      </c>
      <c r="Y176" s="33">
        <v>33739</v>
      </c>
      <c r="Z176" s="33">
        <v>33740</v>
      </c>
      <c r="AA176" s="33">
        <v>33741</v>
      </c>
      <c r="AB176" s="33">
        <v>33742</v>
      </c>
      <c r="AC176" s="32">
        <v>33743</v>
      </c>
      <c r="AD176" s="32">
        <v>33744</v>
      </c>
      <c r="AE176" s="32">
        <v>33745</v>
      </c>
      <c r="AF176" s="47" t="s">
        <v>24</v>
      </c>
    </row>
    <row r="177" spans="1:32" x14ac:dyDescent="0.25">
      <c r="A177" s="31" t="s">
        <v>11</v>
      </c>
      <c r="B177" s="36">
        <v>3</v>
      </c>
      <c r="C177" s="37"/>
      <c r="D177" s="36">
        <v>12</v>
      </c>
      <c r="E177" s="23"/>
      <c r="F177" s="35">
        <v>75</v>
      </c>
      <c r="G177" s="35">
        <v>22</v>
      </c>
      <c r="H177" s="35">
        <v>90</v>
      </c>
      <c r="I177" s="35">
        <v>255</v>
      </c>
      <c r="J177" s="35">
        <v>77</v>
      </c>
      <c r="K177" s="35">
        <v>700</v>
      </c>
      <c r="L177" s="36">
        <v>865</v>
      </c>
      <c r="M177" s="36">
        <v>10500</v>
      </c>
      <c r="N177" s="36">
        <v>6500</v>
      </c>
      <c r="O177" s="35">
        <v>8500</v>
      </c>
      <c r="P177" s="36">
        <v>11000</v>
      </c>
      <c r="Q177" s="35">
        <v>10750</v>
      </c>
      <c r="R177" s="36">
        <v>9300</v>
      </c>
      <c r="S177" s="36">
        <v>6050</v>
      </c>
      <c r="T177" s="36">
        <v>6500</v>
      </c>
      <c r="U177" s="36">
        <v>5400</v>
      </c>
      <c r="V177" s="36">
        <v>3050</v>
      </c>
      <c r="W177" s="36">
        <v>3500</v>
      </c>
      <c r="X177" s="35">
        <v>3000</v>
      </c>
      <c r="Y177" s="36">
        <v>4200</v>
      </c>
      <c r="Z177" s="36">
        <v>3550</v>
      </c>
      <c r="AA177" s="35">
        <v>255</v>
      </c>
      <c r="AB177" s="23"/>
      <c r="AF177" s="38">
        <f t="shared" ref="AF177:AF198" si="9">SUM(B177:AE177)</f>
        <v>94154</v>
      </c>
    </row>
    <row r="178" spans="1:32" x14ac:dyDescent="0.25">
      <c r="A178" s="31" t="s">
        <v>77</v>
      </c>
      <c r="B178" s="37"/>
      <c r="C178" s="37"/>
      <c r="D178" s="37"/>
      <c r="E178" s="23"/>
      <c r="F178" s="23"/>
      <c r="G178" s="35">
        <v>66</v>
      </c>
      <c r="H178" s="35">
        <v>160</v>
      </c>
      <c r="I178" s="35">
        <v>140</v>
      </c>
      <c r="J178" s="35">
        <v>850</v>
      </c>
      <c r="K178" s="35">
        <v>780</v>
      </c>
      <c r="L178" s="35">
        <v>1250</v>
      </c>
      <c r="M178" s="35">
        <v>1200</v>
      </c>
      <c r="N178" s="35">
        <v>3500</v>
      </c>
      <c r="O178" s="35">
        <v>3150</v>
      </c>
      <c r="P178" s="35">
        <v>3500</v>
      </c>
      <c r="Q178" s="35">
        <v>2500</v>
      </c>
      <c r="R178" s="35">
        <v>2800</v>
      </c>
      <c r="S178" s="35">
        <v>2600</v>
      </c>
      <c r="T178" s="36">
        <v>2500</v>
      </c>
      <c r="U178" s="36">
        <v>2500</v>
      </c>
      <c r="V178" s="35">
        <v>2500</v>
      </c>
      <c r="W178" s="36">
        <v>2500</v>
      </c>
      <c r="X178" s="36">
        <v>1500</v>
      </c>
      <c r="Y178" s="35">
        <v>3130</v>
      </c>
      <c r="Z178" s="35">
        <v>3200</v>
      </c>
      <c r="AA178" s="35">
        <v>150</v>
      </c>
      <c r="AB178" s="35"/>
      <c r="AE178">
        <v>30</v>
      </c>
      <c r="AF178" s="38">
        <f t="shared" si="9"/>
        <v>40506</v>
      </c>
    </row>
    <row r="179" spans="1:32" x14ac:dyDescent="0.25">
      <c r="A179" s="31" t="s">
        <v>14</v>
      </c>
      <c r="B179" s="38"/>
      <c r="C179" s="36"/>
      <c r="D179" s="36">
        <v>4</v>
      </c>
      <c r="E179" s="23"/>
      <c r="F179" s="35">
        <v>4</v>
      </c>
      <c r="G179" s="23"/>
      <c r="H179" s="35">
        <v>1</v>
      </c>
      <c r="I179" s="36">
        <v>215</v>
      </c>
      <c r="J179" s="36">
        <v>4</v>
      </c>
      <c r="K179" s="36">
        <v>350</v>
      </c>
      <c r="L179" s="36">
        <v>318</v>
      </c>
      <c r="M179" s="36">
        <v>2000</v>
      </c>
      <c r="N179" s="36">
        <v>1250</v>
      </c>
      <c r="O179" s="36">
        <v>950</v>
      </c>
      <c r="P179" s="36">
        <v>2500</v>
      </c>
      <c r="Q179" s="36">
        <v>1925</v>
      </c>
      <c r="R179" s="36">
        <v>1500</v>
      </c>
      <c r="S179" s="36">
        <v>370</v>
      </c>
      <c r="T179" s="36">
        <v>150</v>
      </c>
      <c r="U179" s="36">
        <v>162</v>
      </c>
      <c r="V179" s="36">
        <v>125</v>
      </c>
      <c r="W179" s="36">
        <v>220</v>
      </c>
      <c r="X179" s="36">
        <v>55</v>
      </c>
      <c r="Y179" s="36">
        <v>285</v>
      </c>
      <c r="Z179" s="36">
        <v>255</v>
      </c>
      <c r="AA179" s="36">
        <v>10</v>
      </c>
      <c r="AB179" s="23"/>
      <c r="AF179" s="38">
        <f t="shared" si="9"/>
        <v>12653</v>
      </c>
    </row>
    <row r="180" spans="1:32" x14ac:dyDescent="0.25">
      <c r="A180" s="31" t="s">
        <v>15</v>
      </c>
      <c r="B180" s="37"/>
      <c r="C180" s="37"/>
      <c r="D180" s="37"/>
      <c r="E180" s="23"/>
      <c r="F180" s="36">
        <v>150</v>
      </c>
      <c r="G180" s="37"/>
      <c r="H180" s="35">
        <v>40</v>
      </c>
      <c r="I180" s="36">
        <v>74</v>
      </c>
      <c r="J180" s="36">
        <v>15</v>
      </c>
      <c r="K180" s="36">
        <v>220</v>
      </c>
      <c r="L180" s="36">
        <v>290</v>
      </c>
      <c r="M180" s="36">
        <v>550</v>
      </c>
      <c r="N180" s="36">
        <v>450</v>
      </c>
      <c r="O180" s="36">
        <v>400</v>
      </c>
      <c r="P180" s="36">
        <v>850</v>
      </c>
      <c r="Q180" s="36">
        <v>1960</v>
      </c>
      <c r="R180" s="36">
        <v>2000</v>
      </c>
      <c r="S180" s="36">
        <v>125</v>
      </c>
      <c r="T180" s="36">
        <v>90</v>
      </c>
      <c r="U180" s="36">
        <v>54</v>
      </c>
      <c r="V180" s="36">
        <v>150</v>
      </c>
      <c r="W180" s="36">
        <v>70</v>
      </c>
      <c r="X180" s="36">
        <v>65</v>
      </c>
      <c r="Y180" s="36">
        <v>63</v>
      </c>
      <c r="Z180" s="36">
        <v>80</v>
      </c>
      <c r="AA180" s="36">
        <v>14</v>
      </c>
      <c r="AB180" s="23"/>
      <c r="AF180" s="38">
        <f t="shared" si="9"/>
        <v>7710</v>
      </c>
    </row>
    <row r="181" spans="1:32" x14ac:dyDescent="0.25">
      <c r="A181" s="31" t="s">
        <v>78</v>
      </c>
      <c r="B181" s="38"/>
      <c r="C181" s="36"/>
      <c r="D181" s="36"/>
      <c r="E181" s="23"/>
      <c r="F181" s="37"/>
      <c r="G181" s="23"/>
      <c r="H181" s="37"/>
      <c r="I181" s="36">
        <v>25</v>
      </c>
      <c r="J181" s="36">
        <v>10</v>
      </c>
      <c r="K181" s="36">
        <v>30</v>
      </c>
      <c r="L181" s="36">
        <v>70</v>
      </c>
      <c r="M181" s="36">
        <v>258</v>
      </c>
      <c r="N181" s="36">
        <v>400</v>
      </c>
      <c r="O181" s="36">
        <v>345</v>
      </c>
      <c r="P181" s="36">
        <v>575</v>
      </c>
      <c r="Q181" s="36">
        <v>650</v>
      </c>
      <c r="R181" s="36">
        <v>850</v>
      </c>
      <c r="S181" s="36">
        <v>328</v>
      </c>
      <c r="T181" s="36">
        <v>550</v>
      </c>
      <c r="U181" s="36">
        <v>500</v>
      </c>
      <c r="V181" s="36">
        <v>500</v>
      </c>
      <c r="W181" s="36">
        <v>200</v>
      </c>
      <c r="X181" s="36">
        <v>155</v>
      </c>
      <c r="Y181" s="36">
        <v>180</v>
      </c>
      <c r="Z181" s="36">
        <v>625</v>
      </c>
      <c r="AA181" s="36">
        <v>55</v>
      </c>
      <c r="AB181" s="23"/>
      <c r="AF181" s="38">
        <f t="shared" si="9"/>
        <v>6306</v>
      </c>
    </row>
    <row r="182" spans="1:32" x14ac:dyDescent="0.25">
      <c r="A182" s="31" t="s">
        <v>2</v>
      </c>
      <c r="B182" s="36">
        <v>27</v>
      </c>
      <c r="C182" s="36"/>
      <c r="D182" s="36">
        <v>24</v>
      </c>
      <c r="E182" s="23"/>
      <c r="F182" s="36">
        <v>18</v>
      </c>
      <c r="G182" s="36">
        <v>1</v>
      </c>
      <c r="H182" s="23"/>
      <c r="I182" s="35">
        <v>17</v>
      </c>
      <c r="J182" s="35">
        <v>17</v>
      </c>
      <c r="K182" s="36">
        <v>22</v>
      </c>
      <c r="L182" s="36">
        <v>25</v>
      </c>
      <c r="M182" s="36">
        <v>85</v>
      </c>
      <c r="N182" s="36">
        <v>38</v>
      </c>
      <c r="O182" s="36">
        <v>63</v>
      </c>
      <c r="P182" s="36">
        <v>27</v>
      </c>
      <c r="Q182" s="36">
        <v>1430</v>
      </c>
      <c r="R182" s="36">
        <v>590</v>
      </c>
      <c r="S182" s="35">
        <v>205</v>
      </c>
      <c r="T182" s="35">
        <v>75</v>
      </c>
      <c r="U182" s="35">
        <v>108</v>
      </c>
      <c r="V182" s="35">
        <v>76</v>
      </c>
      <c r="W182" s="35">
        <v>110</v>
      </c>
      <c r="X182" s="35">
        <v>22</v>
      </c>
      <c r="Y182" s="35">
        <v>37</v>
      </c>
      <c r="Z182" s="35">
        <v>69</v>
      </c>
      <c r="AA182" s="35">
        <v>12</v>
      </c>
      <c r="AB182" s="23"/>
      <c r="AF182" s="38">
        <f t="shared" si="9"/>
        <v>3098</v>
      </c>
    </row>
    <row r="183" spans="1:32" x14ac:dyDescent="0.25">
      <c r="A183" s="31" t="s">
        <v>1</v>
      </c>
      <c r="B183" s="23"/>
      <c r="C183" s="23"/>
      <c r="D183" s="23"/>
      <c r="E183" s="23"/>
      <c r="F183" s="23"/>
      <c r="G183" s="23"/>
      <c r="H183" s="23"/>
      <c r="I183" s="23"/>
      <c r="J183" s="23"/>
      <c r="K183" s="36">
        <v>4</v>
      </c>
      <c r="L183" s="35">
        <v>2</v>
      </c>
      <c r="M183" s="35">
        <v>1</v>
      </c>
      <c r="N183" s="36">
        <v>1</v>
      </c>
      <c r="O183" s="35">
        <v>3</v>
      </c>
      <c r="P183" s="23"/>
      <c r="Q183" s="35">
        <v>9</v>
      </c>
      <c r="R183" s="35">
        <v>2</v>
      </c>
      <c r="S183" s="36">
        <v>7</v>
      </c>
      <c r="T183" s="36">
        <v>5</v>
      </c>
      <c r="U183" s="36">
        <v>10</v>
      </c>
      <c r="V183" s="36">
        <v>5</v>
      </c>
      <c r="W183" s="36">
        <v>7</v>
      </c>
      <c r="X183" s="35">
        <v>5</v>
      </c>
      <c r="Y183" s="35">
        <v>4</v>
      </c>
      <c r="Z183" s="36">
        <v>13</v>
      </c>
      <c r="AA183" s="36">
        <v>12</v>
      </c>
      <c r="AB183" s="23"/>
      <c r="AF183" s="38">
        <f t="shared" si="9"/>
        <v>90</v>
      </c>
    </row>
    <row r="184" spans="1:32" x14ac:dyDescent="0.25">
      <c r="A184" s="31" t="s">
        <v>12</v>
      </c>
      <c r="B184" s="23"/>
      <c r="C184" s="23"/>
      <c r="D184" s="23"/>
      <c r="E184" s="23"/>
      <c r="F184" s="23"/>
      <c r="G184" s="23"/>
      <c r="H184" s="23"/>
      <c r="I184" s="23"/>
      <c r="J184" s="23"/>
      <c r="K184" s="35">
        <v>1</v>
      </c>
      <c r="L184" s="23"/>
      <c r="M184" s="23"/>
      <c r="N184" s="35">
        <v>5</v>
      </c>
      <c r="O184" s="23"/>
      <c r="P184" s="23"/>
      <c r="Q184" s="23"/>
      <c r="R184" s="23"/>
      <c r="S184" s="35">
        <v>11</v>
      </c>
      <c r="T184" s="36">
        <v>15</v>
      </c>
      <c r="U184" s="36">
        <v>10</v>
      </c>
      <c r="V184" s="35">
        <v>15</v>
      </c>
      <c r="W184" s="36">
        <v>10</v>
      </c>
      <c r="X184" s="23"/>
      <c r="Y184" s="23"/>
      <c r="Z184" s="35">
        <v>10</v>
      </c>
      <c r="AA184" s="36">
        <v>12</v>
      </c>
      <c r="AB184" s="23"/>
      <c r="AF184" s="38">
        <f t="shared" si="9"/>
        <v>89</v>
      </c>
    </row>
    <row r="185" spans="1:32" x14ac:dyDescent="0.25">
      <c r="A185" s="31" t="s">
        <v>7</v>
      </c>
      <c r="B185" s="35">
        <v>8</v>
      </c>
      <c r="C185" s="23"/>
      <c r="D185" s="23"/>
      <c r="E185" s="35">
        <v>6</v>
      </c>
      <c r="F185" s="23"/>
      <c r="G185" s="36">
        <v>1</v>
      </c>
      <c r="H185" s="35">
        <v>4</v>
      </c>
      <c r="I185" s="35">
        <v>1</v>
      </c>
      <c r="J185" s="23"/>
      <c r="K185" s="35">
        <v>1</v>
      </c>
      <c r="L185" s="23"/>
      <c r="M185" s="35">
        <v>1</v>
      </c>
      <c r="N185" s="36">
        <v>16</v>
      </c>
      <c r="O185" s="37"/>
      <c r="P185" s="35">
        <v>2</v>
      </c>
      <c r="Q185" s="35">
        <v>13</v>
      </c>
      <c r="R185" s="35">
        <v>14</v>
      </c>
      <c r="S185" s="35">
        <v>5</v>
      </c>
      <c r="T185" s="35">
        <v>1</v>
      </c>
      <c r="U185" s="35">
        <v>2</v>
      </c>
      <c r="V185" s="35">
        <v>2</v>
      </c>
      <c r="W185" s="23"/>
      <c r="X185" s="23"/>
      <c r="Y185" s="23"/>
      <c r="Z185" s="36">
        <v>4</v>
      </c>
      <c r="AA185" s="36">
        <v>1</v>
      </c>
      <c r="AB185" s="37"/>
      <c r="AF185" s="38">
        <f t="shared" si="9"/>
        <v>82</v>
      </c>
    </row>
    <row r="186" spans="1:32" x14ac:dyDescent="0.25">
      <c r="A186" s="31" t="s">
        <v>45</v>
      </c>
      <c r="B186" s="39"/>
      <c r="C186" s="35"/>
      <c r="D186" s="35"/>
      <c r="E186" s="23"/>
      <c r="F186" s="23"/>
      <c r="G186" s="23"/>
      <c r="H186" s="23"/>
      <c r="I186" s="23"/>
      <c r="J186" s="23"/>
      <c r="K186" s="23"/>
      <c r="L186" s="35">
        <v>11</v>
      </c>
      <c r="M186" s="35">
        <v>8</v>
      </c>
      <c r="N186" s="35">
        <v>18</v>
      </c>
      <c r="O186" s="23"/>
      <c r="P186" s="35">
        <v>1</v>
      </c>
      <c r="Q186" s="23"/>
      <c r="R186" s="35">
        <v>2</v>
      </c>
      <c r="S186" s="35">
        <v>6</v>
      </c>
      <c r="T186" s="35">
        <v>3</v>
      </c>
      <c r="U186" s="35">
        <v>5</v>
      </c>
      <c r="V186" s="35">
        <v>7</v>
      </c>
      <c r="W186" s="35">
        <v>7</v>
      </c>
      <c r="X186" s="23"/>
      <c r="Y186" s="35">
        <v>1</v>
      </c>
      <c r="Z186" s="35">
        <v>3</v>
      </c>
      <c r="AA186" s="23"/>
      <c r="AB186" s="23"/>
      <c r="AF186" s="38">
        <f t="shared" si="9"/>
        <v>72</v>
      </c>
    </row>
    <row r="187" spans="1:32" x14ac:dyDescent="0.25">
      <c r="A187" s="31" t="s">
        <v>3</v>
      </c>
      <c r="B187" s="39"/>
      <c r="C187" s="35"/>
      <c r="D187" s="35">
        <v>3</v>
      </c>
      <c r="E187" s="23"/>
      <c r="F187" s="35">
        <v>3</v>
      </c>
      <c r="G187" s="35">
        <v>1</v>
      </c>
      <c r="H187" s="23"/>
      <c r="I187" s="23"/>
      <c r="J187" s="23"/>
      <c r="K187" s="36">
        <v>11</v>
      </c>
      <c r="L187" s="36">
        <v>2</v>
      </c>
      <c r="M187" s="36">
        <v>2</v>
      </c>
      <c r="N187" s="36">
        <v>1</v>
      </c>
      <c r="O187" s="36">
        <v>3</v>
      </c>
      <c r="P187" s="35">
        <v>3</v>
      </c>
      <c r="Q187" s="36">
        <v>5</v>
      </c>
      <c r="R187" s="36">
        <v>2</v>
      </c>
      <c r="S187" s="37"/>
      <c r="T187" s="37"/>
      <c r="U187" s="37"/>
      <c r="V187" s="37"/>
      <c r="W187" s="37"/>
      <c r="X187" s="37"/>
      <c r="Y187" s="37"/>
      <c r="Z187" s="37"/>
      <c r="AA187" s="37"/>
      <c r="AB187" s="23"/>
      <c r="AF187" s="38">
        <f t="shared" si="9"/>
        <v>36</v>
      </c>
    </row>
    <row r="188" spans="1:32" x14ac:dyDescent="0.25">
      <c r="A188" s="31" t="s">
        <v>44</v>
      </c>
      <c r="B188" s="23"/>
      <c r="C188" s="23"/>
      <c r="D188" s="23"/>
      <c r="E188" s="23"/>
      <c r="F188" s="37"/>
      <c r="G188" s="23"/>
      <c r="H188" s="37"/>
      <c r="I188" s="37"/>
      <c r="J188" s="37"/>
      <c r="K188" s="37"/>
      <c r="L188" s="44">
        <v>1</v>
      </c>
      <c r="M188" s="37"/>
      <c r="N188" s="44">
        <v>2</v>
      </c>
      <c r="O188" s="44">
        <v>4</v>
      </c>
      <c r="P188" s="50"/>
      <c r="Q188" s="44">
        <v>2</v>
      </c>
      <c r="R188" s="50"/>
      <c r="S188" s="44">
        <v>7</v>
      </c>
      <c r="T188" s="44">
        <v>4</v>
      </c>
      <c r="U188" s="50"/>
      <c r="V188" s="44">
        <v>1</v>
      </c>
      <c r="W188" s="44">
        <v>5</v>
      </c>
      <c r="X188" s="44">
        <v>1</v>
      </c>
      <c r="Y188" s="44">
        <v>2</v>
      </c>
      <c r="Z188" s="44">
        <v>7</v>
      </c>
      <c r="AA188" s="37"/>
      <c r="AB188" s="23"/>
      <c r="AF188" s="38">
        <f t="shared" si="9"/>
        <v>36</v>
      </c>
    </row>
    <row r="189" spans="1:32" x14ac:dyDescent="0.25">
      <c r="A189" s="31" t="s">
        <v>40</v>
      </c>
      <c r="B189" s="23"/>
      <c r="C189" s="23"/>
      <c r="D189" s="23"/>
      <c r="E189" s="23"/>
      <c r="F189" s="23"/>
      <c r="G189" s="36">
        <v>1</v>
      </c>
      <c r="H189" s="37"/>
      <c r="I189" s="37"/>
      <c r="J189" s="37"/>
      <c r="K189" s="37"/>
      <c r="L189" s="37"/>
      <c r="M189" s="37"/>
      <c r="N189" s="36">
        <v>1</v>
      </c>
      <c r="O189" s="36">
        <v>4</v>
      </c>
      <c r="P189" s="37"/>
      <c r="Q189" s="37"/>
      <c r="R189" s="37"/>
      <c r="S189" s="37"/>
      <c r="T189" s="37"/>
      <c r="U189" s="37"/>
      <c r="V189" s="37"/>
      <c r="W189" s="37"/>
      <c r="X189" s="37"/>
      <c r="Y189" s="37"/>
      <c r="Z189" s="36">
        <v>6</v>
      </c>
      <c r="AA189" s="36">
        <v>1</v>
      </c>
      <c r="AB189" s="36"/>
      <c r="AE189">
        <v>1</v>
      </c>
      <c r="AF189" s="38">
        <f t="shared" si="9"/>
        <v>14</v>
      </c>
    </row>
    <row r="190" spans="1:32" x14ac:dyDescent="0.25">
      <c r="A190" s="31" t="s">
        <v>8</v>
      </c>
      <c r="B190" s="23"/>
      <c r="C190" s="23"/>
      <c r="D190" s="23"/>
      <c r="E190" s="23"/>
      <c r="F190" s="23"/>
      <c r="G190" s="23"/>
      <c r="H190" s="23"/>
      <c r="I190" s="23"/>
      <c r="J190" s="23"/>
      <c r="K190" s="23"/>
      <c r="L190" s="23"/>
      <c r="M190" s="23"/>
      <c r="N190" s="23"/>
      <c r="O190" s="23"/>
      <c r="P190" s="23"/>
      <c r="Q190" s="36">
        <v>1</v>
      </c>
      <c r="R190" s="23"/>
      <c r="S190" s="36">
        <v>1</v>
      </c>
      <c r="T190" s="23"/>
      <c r="U190" s="36">
        <v>1</v>
      </c>
      <c r="V190" s="36">
        <v>1</v>
      </c>
      <c r="W190" s="23"/>
      <c r="X190" s="23"/>
      <c r="Y190" s="36">
        <v>1</v>
      </c>
      <c r="Z190" s="36">
        <v>1</v>
      </c>
      <c r="AA190" s="36">
        <v>1</v>
      </c>
      <c r="AB190" s="23"/>
      <c r="AF190" s="38">
        <f t="shared" si="9"/>
        <v>7</v>
      </c>
    </row>
    <row r="191" spans="1:32" x14ac:dyDescent="0.25">
      <c r="A191" s="31" t="s">
        <v>50</v>
      </c>
      <c r="B191" s="38"/>
      <c r="C191" s="35"/>
      <c r="D191" s="36"/>
      <c r="E191" s="23"/>
      <c r="F191" s="37"/>
      <c r="G191" s="37"/>
      <c r="H191" s="37"/>
      <c r="I191" s="37"/>
      <c r="J191" s="37"/>
      <c r="K191" s="37"/>
      <c r="L191" s="37"/>
      <c r="M191" s="37"/>
      <c r="N191" s="37"/>
      <c r="O191" s="37"/>
      <c r="P191" s="37"/>
      <c r="Q191" s="37"/>
      <c r="R191" s="37"/>
      <c r="S191" s="37"/>
      <c r="T191" s="36">
        <v>1</v>
      </c>
      <c r="U191" s="36">
        <v>2</v>
      </c>
      <c r="V191" s="37"/>
      <c r="W191" s="36">
        <v>1</v>
      </c>
      <c r="X191" s="36">
        <v>1</v>
      </c>
      <c r="Y191" s="37"/>
      <c r="Z191" s="37"/>
      <c r="AA191" s="37"/>
      <c r="AB191" s="23"/>
      <c r="AF191" s="38">
        <f t="shared" si="9"/>
        <v>5</v>
      </c>
    </row>
    <row r="192" spans="1:32" x14ac:dyDescent="0.25">
      <c r="A192" s="31" t="s">
        <v>42</v>
      </c>
      <c r="B192" s="37"/>
      <c r="C192" s="23"/>
      <c r="D192" s="23"/>
      <c r="E192" s="37"/>
      <c r="F192" s="23"/>
      <c r="G192" s="37"/>
      <c r="H192" s="37"/>
      <c r="I192" s="37"/>
      <c r="J192" s="23"/>
      <c r="K192" s="37"/>
      <c r="L192" s="23"/>
      <c r="M192" s="37"/>
      <c r="N192" s="37"/>
      <c r="O192" s="23"/>
      <c r="P192" s="37"/>
      <c r="Q192" s="37"/>
      <c r="R192" s="37"/>
      <c r="S192" s="37"/>
      <c r="T192" s="36">
        <v>1</v>
      </c>
      <c r="U192" s="36">
        <v>1</v>
      </c>
      <c r="V192" s="37"/>
      <c r="W192" s="35">
        <v>1</v>
      </c>
      <c r="X192" s="23"/>
      <c r="Y192" s="23"/>
      <c r="Z192" s="37"/>
      <c r="AA192" s="36">
        <v>1</v>
      </c>
      <c r="AB192" s="23"/>
      <c r="AF192" s="38">
        <f t="shared" si="9"/>
        <v>4</v>
      </c>
    </row>
    <row r="193" spans="1:32" x14ac:dyDescent="0.25">
      <c r="A193" s="31" t="s">
        <v>54</v>
      </c>
      <c r="B193" s="36"/>
      <c r="C193" s="23"/>
      <c r="D193" s="35">
        <v>2</v>
      </c>
      <c r="E193" s="23"/>
      <c r="F193" s="23"/>
      <c r="G193" s="23"/>
      <c r="H193" s="23"/>
      <c r="I193" s="23"/>
      <c r="J193" s="23"/>
      <c r="K193" s="23"/>
      <c r="L193" s="23"/>
      <c r="M193" s="23"/>
      <c r="N193" s="23"/>
      <c r="O193" s="23"/>
      <c r="P193" s="23"/>
      <c r="Q193" s="23"/>
      <c r="R193" s="23"/>
      <c r="S193" s="23"/>
      <c r="T193" s="37"/>
      <c r="U193" s="23"/>
      <c r="V193" s="23"/>
      <c r="W193" s="23"/>
      <c r="X193" s="23"/>
      <c r="Y193" s="23"/>
      <c r="Z193" s="23"/>
      <c r="AA193" s="23"/>
      <c r="AB193" s="23"/>
      <c r="AF193" s="38">
        <f t="shared" si="9"/>
        <v>2</v>
      </c>
    </row>
    <row r="194" spans="1:32" x14ac:dyDescent="0.25">
      <c r="A194" s="31" t="s">
        <v>79</v>
      </c>
      <c r="B194" s="36"/>
      <c r="C194" s="23"/>
      <c r="D194" s="23"/>
      <c r="E194" s="23"/>
      <c r="F194" s="23"/>
      <c r="G194" s="23"/>
      <c r="H194" s="23"/>
      <c r="I194" s="23"/>
      <c r="J194" s="23"/>
      <c r="K194" s="23"/>
      <c r="L194" s="23"/>
      <c r="M194" s="23"/>
      <c r="N194" s="23"/>
      <c r="O194" s="23"/>
      <c r="P194" s="23"/>
      <c r="Q194" s="35">
        <v>2</v>
      </c>
      <c r="R194" s="23"/>
      <c r="S194" s="23"/>
      <c r="T194" s="37"/>
      <c r="U194" s="23"/>
      <c r="V194" s="23"/>
      <c r="W194" s="23"/>
      <c r="X194" s="23"/>
      <c r="Y194" s="23"/>
      <c r="Z194" s="23"/>
      <c r="AA194" s="23"/>
      <c r="AB194" s="23"/>
      <c r="AF194" s="38">
        <f t="shared" si="9"/>
        <v>2</v>
      </c>
    </row>
    <row r="195" spans="1:32" x14ac:dyDescent="0.25">
      <c r="A195" s="31" t="s">
        <v>52</v>
      </c>
      <c r="B195" s="36"/>
      <c r="C195" s="23"/>
      <c r="D195" s="37"/>
      <c r="E195" s="23"/>
      <c r="F195" s="23"/>
      <c r="G195" s="23"/>
      <c r="H195" s="23"/>
      <c r="I195" s="23"/>
      <c r="J195" s="23"/>
      <c r="K195" s="23"/>
      <c r="L195" s="23"/>
      <c r="M195" s="23"/>
      <c r="N195" s="23"/>
      <c r="O195" s="23"/>
      <c r="P195" s="23"/>
      <c r="Q195" s="23"/>
      <c r="R195" s="23"/>
      <c r="S195" s="23"/>
      <c r="T195" s="35">
        <v>1</v>
      </c>
      <c r="U195" s="23"/>
      <c r="V195" s="23"/>
      <c r="W195" s="23"/>
      <c r="X195" s="23"/>
      <c r="Y195" s="23"/>
      <c r="Z195" s="23"/>
      <c r="AA195" s="23"/>
      <c r="AB195" s="23"/>
      <c r="AF195" s="38">
        <f t="shared" si="9"/>
        <v>1</v>
      </c>
    </row>
    <row r="196" spans="1:32" x14ac:dyDescent="0.25">
      <c r="A196" s="31" t="s">
        <v>51</v>
      </c>
      <c r="B196" s="36"/>
      <c r="C196" s="23"/>
      <c r="D196" s="37"/>
      <c r="E196" s="23"/>
      <c r="F196" s="23"/>
      <c r="G196" s="23"/>
      <c r="H196" s="23"/>
      <c r="I196" s="23"/>
      <c r="J196" s="23"/>
      <c r="K196" s="23"/>
      <c r="L196" s="23"/>
      <c r="M196" s="23"/>
      <c r="N196" s="23"/>
      <c r="O196" s="23"/>
      <c r="P196" s="37"/>
      <c r="Q196" s="23"/>
      <c r="R196" s="23"/>
      <c r="S196" s="23"/>
      <c r="T196" s="35">
        <v>1</v>
      </c>
      <c r="U196" s="23"/>
      <c r="V196" s="23"/>
      <c r="W196" s="23"/>
      <c r="X196" s="23"/>
      <c r="Y196" s="23"/>
      <c r="Z196" s="23"/>
      <c r="AA196" s="23"/>
      <c r="AB196" s="23"/>
      <c r="AF196" s="38">
        <f t="shared" si="9"/>
        <v>1</v>
      </c>
    </row>
    <row r="197" spans="1:32" x14ac:dyDescent="0.25">
      <c r="A197" s="31" t="s">
        <v>13</v>
      </c>
      <c r="B197" s="36"/>
      <c r="C197" s="23"/>
      <c r="D197" s="35"/>
      <c r="E197" s="23"/>
      <c r="F197" s="23"/>
      <c r="G197" s="23"/>
      <c r="H197" s="23"/>
      <c r="I197" s="23"/>
      <c r="J197" s="23"/>
      <c r="K197" s="23"/>
      <c r="L197" s="37"/>
      <c r="M197" s="23"/>
      <c r="N197" s="37"/>
      <c r="O197" s="37"/>
      <c r="P197" s="51">
        <v>1</v>
      </c>
      <c r="Q197" s="37"/>
      <c r="R197" s="52"/>
      <c r="S197" s="37"/>
      <c r="T197" s="37"/>
      <c r="U197" s="52"/>
      <c r="V197" s="37"/>
      <c r="W197" s="37"/>
      <c r="X197" s="37"/>
      <c r="Y197" s="37"/>
      <c r="Z197" s="37"/>
      <c r="AA197" s="23"/>
      <c r="AB197" s="23"/>
      <c r="AF197" s="38">
        <f t="shared" si="9"/>
        <v>1</v>
      </c>
    </row>
    <row r="198" spans="1:32" x14ac:dyDescent="0.25">
      <c r="A198" s="46" t="s">
        <v>24</v>
      </c>
      <c r="B198" s="53">
        <f>SUM(B177:B197)</f>
        <v>38</v>
      </c>
      <c r="C198" s="53">
        <f t="shared" ref="C198:AE198" si="10">SUM(C177:C197)</f>
        <v>0</v>
      </c>
      <c r="D198" s="53">
        <f t="shared" si="10"/>
        <v>45</v>
      </c>
      <c r="E198" s="53">
        <f t="shared" si="10"/>
        <v>6</v>
      </c>
      <c r="F198" s="53">
        <f t="shared" si="10"/>
        <v>250</v>
      </c>
      <c r="G198" s="53">
        <f t="shared" si="10"/>
        <v>92</v>
      </c>
      <c r="H198" s="53">
        <f t="shared" si="10"/>
        <v>295</v>
      </c>
      <c r="I198" s="53">
        <f t="shared" si="10"/>
        <v>727</v>
      </c>
      <c r="J198" s="53">
        <f t="shared" si="10"/>
        <v>973</v>
      </c>
      <c r="K198" s="53">
        <f t="shared" si="10"/>
        <v>2119</v>
      </c>
      <c r="L198" s="53">
        <f t="shared" si="10"/>
        <v>2834</v>
      </c>
      <c r="M198" s="53">
        <f t="shared" si="10"/>
        <v>14605</v>
      </c>
      <c r="N198" s="53">
        <f t="shared" si="10"/>
        <v>12182</v>
      </c>
      <c r="O198" s="53">
        <f t="shared" si="10"/>
        <v>13422</v>
      </c>
      <c r="P198" s="53">
        <f t="shared" si="10"/>
        <v>18459</v>
      </c>
      <c r="Q198" s="53">
        <f t="shared" si="10"/>
        <v>19247</v>
      </c>
      <c r="R198" s="53">
        <f t="shared" si="10"/>
        <v>17060</v>
      </c>
      <c r="S198" s="53">
        <f t="shared" si="10"/>
        <v>9715</v>
      </c>
      <c r="T198" s="53">
        <f t="shared" si="10"/>
        <v>9897</v>
      </c>
      <c r="U198" s="53">
        <f t="shared" si="10"/>
        <v>8755</v>
      </c>
      <c r="V198" s="53">
        <f t="shared" si="10"/>
        <v>6432</v>
      </c>
      <c r="W198" s="53">
        <f t="shared" si="10"/>
        <v>6631</v>
      </c>
      <c r="X198" s="53">
        <f t="shared" si="10"/>
        <v>4804</v>
      </c>
      <c r="Y198" s="53">
        <f t="shared" si="10"/>
        <v>7903</v>
      </c>
      <c r="Z198" s="53">
        <f t="shared" si="10"/>
        <v>7823</v>
      </c>
      <c r="AA198" s="53">
        <f t="shared" si="10"/>
        <v>524</v>
      </c>
      <c r="AB198" s="53">
        <f t="shared" si="10"/>
        <v>0</v>
      </c>
      <c r="AC198" s="53">
        <f t="shared" si="10"/>
        <v>0</v>
      </c>
      <c r="AD198" s="53">
        <f t="shared" si="10"/>
        <v>0</v>
      </c>
      <c r="AE198" s="53">
        <f t="shared" si="10"/>
        <v>31</v>
      </c>
      <c r="AF198" s="38">
        <f t="shared" si="9"/>
        <v>164869</v>
      </c>
    </row>
    <row r="199" spans="1:32" x14ac:dyDescent="0.25">
      <c r="A199" s="31"/>
      <c r="B199" s="31"/>
      <c r="C199" s="33"/>
      <c r="D199" s="44"/>
    </row>
    <row r="200" spans="1:32" x14ac:dyDescent="0.25">
      <c r="A200" s="31"/>
      <c r="B200" s="31"/>
      <c r="C200" s="33"/>
      <c r="D200" s="44"/>
    </row>
    <row r="201" spans="1:32" x14ac:dyDescent="0.25">
      <c r="A201" s="43">
        <v>1993</v>
      </c>
      <c r="B201" s="31"/>
      <c r="C201" s="33"/>
      <c r="D201" s="44"/>
    </row>
    <row r="202" spans="1:32" x14ac:dyDescent="0.25">
      <c r="A202" s="64" t="s">
        <v>80</v>
      </c>
      <c r="B202" s="31"/>
      <c r="C202" s="33"/>
      <c r="D202" s="44"/>
    </row>
    <row r="203" spans="1:32" x14ac:dyDescent="0.25">
      <c r="B203" s="32">
        <v>34081</v>
      </c>
      <c r="C203" s="32">
        <v>34082</v>
      </c>
      <c r="D203" s="32">
        <v>34083</v>
      </c>
      <c r="E203" s="32">
        <v>34084</v>
      </c>
      <c r="F203" s="32">
        <v>34085</v>
      </c>
      <c r="G203" s="32">
        <v>34086</v>
      </c>
      <c r="H203" s="33">
        <v>34087</v>
      </c>
      <c r="I203" s="33">
        <v>34088</v>
      </c>
      <c r="J203" s="33">
        <v>34089</v>
      </c>
      <c r="K203" s="33">
        <v>34090</v>
      </c>
      <c r="L203" s="33">
        <v>34091</v>
      </c>
      <c r="M203" s="33">
        <v>34092</v>
      </c>
      <c r="N203" s="33">
        <v>34093</v>
      </c>
      <c r="O203" s="33">
        <v>34094</v>
      </c>
      <c r="P203" s="33">
        <v>34095</v>
      </c>
      <c r="Q203" s="33">
        <v>34096</v>
      </c>
      <c r="R203" s="33">
        <v>33732</v>
      </c>
      <c r="S203" s="33">
        <v>34098</v>
      </c>
      <c r="T203" s="33">
        <v>34099</v>
      </c>
      <c r="U203" s="33">
        <v>34100</v>
      </c>
      <c r="V203" s="33">
        <v>34101</v>
      </c>
      <c r="W203" s="33">
        <v>34102</v>
      </c>
      <c r="X203" s="33">
        <v>34103</v>
      </c>
      <c r="Y203" s="33">
        <v>34104</v>
      </c>
      <c r="Z203" s="33">
        <v>34105</v>
      </c>
      <c r="AA203" s="33">
        <v>34106</v>
      </c>
      <c r="AB203" s="33">
        <v>34107</v>
      </c>
      <c r="AC203" s="32">
        <v>34108</v>
      </c>
      <c r="AD203" s="32">
        <v>34109</v>
      </c>
      <c r="AE203" s="32">
        <v>34110</v>
      </c>
      <c r="AF203" s="47" t="s">
        <v>24</v>
      </c>
    </row>
    <row r="204" spans="1:32" x14ac:dyDescent="0.25">
      <c r="A204" s="31" t="s">
        <v>11</v>
      </c>
      <c r="B204" s="38"/>
      <c r="C204" s="36"/>
      <c r="D204" s="36"/>
      <c r="E204" s="23"/>
      <c r="F204" s="23"/>
      <c r="G204" s="35">
        <v>20</v>
      </c>
      <c r="H204" s="23"/>
      <c r="I204" s="23"/>
      <c r="J204" s="23"/>
      <c r="K204" s="23"/>
      <c r="L204" s="36">
        <v>3000</v>
      </c>
      <c r="M204" s="36">
        <v>2500</v>
      </c>
      <c r="N204" s="36">
        <v>3500</v>
      </c>
      <c r="O204" s="36">
        <v>5000</v>
      </c>
      <c r="P204" s="36">
        <v>5500</v>
      </c>
      <c r="Q204" s="36">
        <v>7000</v>
      </c>
      <c r="R204" s="36">
        <v>8000</v>
      </c>
      <c r="S204" s="36">
        <v>8000</v>
      </c>
      <c r="T204" s="36">
        <v>2000</v>
      </c>
      <c r="U204" s="36">
        <v>1000</v>
      </c>
      <c r="V204" s="36">
        <v>100</v>
      </c>
      <c r="W204" s="36">
        <v>3500</v>
      </c>
      <c r="X204" s="36">
        <v>2000</v>
      </c>
      <c r="Y204" s="36">
        <v>2500</v>
      </c>
      <c r="Z204" s="35">
        <v>700</v>
      </c>
      <c r="AA204" s="35">
        <v>100</v>
      </c>
      <c r="AB204" s="35">
        <v>380</v>
      </c>
      <c r="AF204" s="38">
        <f t="shared" ref="AF204:AF225" si="11">SUM(B204:AE204)</f>
        <v>54800</v>
      </c>
    </row>
    <row r="205" spans="1:32" x14ac:dyDescent="0.25">
      <c r="A205" s="31" t="s">
        <v>77</v>
      </c>
      <c r="B205" s="38"/>
      <c r="C205" s="36"/>
      <c r="D205" s="36"/>
      <c r="E205" s="35">
        <v>90</v>
      </c>
      <c r="F205" s="23"/>
      <c r="G205" s="23"/>
      <c r="H205" s="23"/>
      <c r="I205" s="23"/>
      <c r="J205" s="23"/>
      <c r="K205" s="23"/>
      <c r="L205" s="36">
        <v>90</v>
      </c>
      <c r="M205" s="35">
        <v>400</v>
      </c>
      <c r="N205" s="36">
        <v>400</v>
      </c>
      <c r="O205" s="36">
        <v>600</v>
      </c>
      <c r="P205" s="36">
        <v>600</v>
      </c>
      <c r="Q205" s="36">
        <v>600</v>
      </c>
      <c r="R205" s="36">
        <v>600</v>
      </c>
      <c r="S205" s="35">
        <v>500</v>
      </c>
      <c r="T205" s="35">
        <v>600</v>
      </c>
      <c r="U205" s="36">
        <v>600</v>
      </c>
      <c r="V205" s="35">
        <v>600</v>
      </c>
      <c r="W205" s="35">
        <v>400</v>
      </c>
      <c r="X205" s="35">
        <v>50</v>
      </c>
      <c r="Y205" s="23"/>
      <c r="Z205" s="23"/>
      <c r="AA205" s="23"/>
      <c r="AB205" s="23"/>
      <c r="AF205" s="38">
        <f t="shared" si="11"/>
        <v>6130</v>
      </c>
    </row>
    <row r="206" spans="1:32" x14ac:dyDescent="0.25">
      <c r="A206" s="31" t="s">
        <v>14</v>
      </c>
      <c r="B206" s="36">
        <v>1</v>
      </c>
      <c r="C206" s="36"/>
      <c r="D206" s="36"/>
      <c r="E206" s="23"/>
      <c r="F206" s="23"/>
      <c r="G206" s="23"/>
      <c r="H206" s="23"/>
      <c r="I206" s="23"/>
      <c r="J206" s="23"/>
      <c r="K206" s="23"/>
      <c r="L206" s="36">
        <v>250</v>
      </c>
      <c r="M206" s="36">
        <v>250</v>
      </c>
      <c r="N206" s="36">
        <v>500</v>
      </c>
      <c r="O206" s="36">
        <v>500</v>
      </c>
      <c r="P206" s="36">
        <v>550</v>
      </c>
      <c r="Q206" s="36">
        <v>550</v>
      </c>
      <c r="R206" s="36">
        <v>800</v>
      </c>
      <c r="S206" s="36">
        <v>800</v>
      </c>
      <c r="T206" s="36">
        <v>100</v>
      </c>
      <c r="U206" s="36">
        <v>10</v>
      </c>
      <c r="V206" s="36">
        <v>10</v>
      </c>
      <c r="W206" s="36">
        <v>20</v>
      </c>
      <c r="X206" s="36">
        <v>10</v>
      </c>
      <c r="Y206" s="36">
        <v>10</v>
      </c>
      <c r="Z206" s="36">
        <v>2</v>
      </c>
      <c r="AA206" s="36">
        <v>10</v>
      </c>
      <c r="AB206" s="36">
        <v>20</v>
      </c>
      <c r="AF206" s="38">
        <f t="shared" si="11"/>
        <v>4393</v>
      </c>
    </row>
    <row r="207" spans="1:32" x14ac:dyDescent="0.25">
      <c r="A207" s="31" t="s">
        <v>78</v>
      </c>
      <c r="B207" s="38"/>
      <c r="C207" s="36"/>
      <c r="D207" s="36"/>
      <c r="E207" s="23"/>
      <c r="F207" s="23"/>
      <c r="G207" s="23">
        <v>4</v>
      </c>
      <c r="H207" s="23"/>
      <c r="I207" s="23"/>
      <c r="J207" s="23"/>
      <c r="K207" s="23"/>
      <c r="L207" s="35">
        <v>150</v>
      </c>
      <c r="M207" s="35">
        <v>200</v>
      </c>
      <c r="N207" s="35">
        <v>400</v>
      </c>
      <c r="O207" s="35">
        <v>400</v>
      </c>
      <c r="P207" s="36">
        <v>400</v>
      </c>
      <c r="Q207" s="35">
        <v>300</v>
      </c>
      <c r="R207" s="36">
        <v>600</v>
      </c>
      <c r="S207" s="36">
        <v>500</v>
      </c>
      <c r="T207" s="35">
        <v>200</v>
      </c>
      <c r="U207" s="35">
        <v>100</v>
      </c>
      <c r="V207" s="36">
        <v>30</v>
      </c>
      <c r="W207" s="36">
        <v>22</v>
      </c>
      <c r="X207" s="35">
        <v>10</v>
      </c>
      <c r="Y207" s="35">
        <v>12</v>
      </c>
      <c r="Z207" s="23"/>
      <c r="AA207" s="37"/>
      <c r="AB207" s="23"/>
      <c r="AF207" s="38">
        <f t="shared" si="11"/>
        <v>3328</v>
      </c>
    </row>
    <row r="208" spans="1:32" x14ac:dyDescent="0.25">
      <c r="A208" s="31" t="s">
        <v>15</v>
      </c>
      <c r="B208" s="38"/>
      <c r="C208" s="36"/>
      <c r="D208" s="36"/>
      <c r="E208" s="35">
        <v>3</v>
      </c>
      <c r="F208" s="23"/>
      <c r="G208" s="23"/>
      <c r="H208" s="23"/>
      <c r="I208" s="23"/>
      <c r="J208" s="23"/>
      <c r="K208" s="23"/>
      <c r="L208" s="36">
        <v>50</v>
      </c>
      <c r="M208" s="36">
        <v>250</v>
      </c>
      <c r="N208" s="36">
        <v>30</v>
      </c>
      <c r="O208" s="36">
        <v>200</v>
      </c>
      <c r="P208" s="36">
        <v>250</v>
      </c>
      <c r="Q208" s="36">
        <v>200</v>
      </c>
      <c r="R208" s="36">
        <v>600</v>
      </c>
      <c r="S208" s="35">
        <v>200</v>
      </c>
      <c r="T208" s="35">
        <v>100</v>
      </c>
      <c r="U208" s="36">
        <v>50</v>
      </c>
      <c r="V208" s="36">
        <v>50</v>
      </c>
      <c r="W208" s="36">
        <v>150</v>
      </c>
      <c r="X208" s="36">
        <v>75</v>
      </c>
      <c r="Y208" s="36">
        <v>50</v>
      </c>
      <c r="Z208" s="36">
        <v>25</v>
      </c>
      <c r="AA208" s="36">
        <v>10</v>
      </c>
      <c r="AB208" s="36">
        <v>20</v>
      </c>
      <c r="AF208" s="38">
        <f t="shared" si="11"/>
        <v>2313</v>
      </c>
    </row>
    <row r="209" spans="1:32" x14ac:dyDescent="0.25">
      <c r="A209" s="31" t="s">
        <v>2</v>
      </c>
      <c r="B209" s="36">
        <v>5</v>
      </c>
      <c r="C209" s="36"/>
      <c r="D209" s="36"/>
      <c r="E209" s="37"/>
      <c r="F209" s="23"/>
      <c r="G209" s="23"/>
      <c r="H209" s="23"/>
      <c r="I209" s="23"/>
      <c r="J209" s="23"/>
      <c r="K209" s="23"/>
      <c r="L209" s="36">
        <v>10</v>
      </c>
      <c r="M209" s="37"/>
      <c r="N209" s="36">
        <v>10</v>
      </c>
      <c r="O209" s="36">
        <v>10</v>
      </c>
      <c r="P209" s="36">
        <v>50</v>
      </c>
      <c r="Q209" s="36">
        <v>50</v>
      </c>
      <c r="R209" s="36">
        <v>40</v>
      </c>
      <c r="S209" s="37"/>
      <c r="T209" s="37"/>
      <c r="U209" s="36">
        <v>1</v>
      </c>
      <c r="V209" s="37"/>
      <c r="W209" s="37"/>
      <c r="X209" s="37"/>
      <c r="Y209" s="37"/>
      <c r="Z209" s="37"/>
      <c r="AA209" s="37"/>
      <c r="AB209" s="37"/>
      <c r="AF209" s="38">
        <f t="shared" si="11"/>
        <v>176</v>
      </c>
    </row>
    <row r="210" spans="1:32" x14ac:dyDescent="0.25">
      <c r="A210" s="31" t="s">
        <v>1</v>
      </c>
      <c r="B210" s="38"/>
      <c r="C210" s="36"/>
      <c r="D210" s="36"/>
      <c r="E210" s="37"/>
      <c r="F210" s="23"/>
      <c r="G210" s="23"/>
      <c r="H210" s="23"/>
      <c r="I210" s="23"/>
      <c r="J210" s="23"/>
      <c r="K210" s="23"/>
      <c r="L210" s="36">
        <v>4</v>
      </c>
      <c r="M210" s="36">
        <v>4</v>
      </c>
      <c r="N210" s="36">
        <v>4</v>
      </c>
      <c r="O210" s="36">
        <v>2</v>
      </c>
      <c r="P210" s="36">
        <v>10</v>
      </c>
      <c r="Q210" s="36">
        <v>40</v>
      </c>
      <c r="R210" s="36">
        <v>40</v>
      </c>
      <c r="S210" s="37"/>
      <c r="T210" s="37"/>
      <c r="U210" s="36">
        <v>6</v>
      </c>
      <c r="V210" s="36">
        <v>6</v>
      </c>
      <c r="W210" s="36">
        <v>6</v>
      </c>
      <c r="X210" s="36">
        <v>6</v>
      </c>
      <c r="Y210" s="35">
        <v>6</v>
      </c>
      <c r="Z210" s="35">
        <v>6</v>
      </c>
      <c r="AA210" s="35">
        <v>6</v>
      </c>
      <c r="AB210" s="35">
        <v>18</v>
      </c>
      <c r="AF210" s="38">
        <f t="shared" si="11"/>
        <v>164</v>
      </c>
    </row>
    <row r="211" spans="1:32" x14ac:dyDescent="0.25">
      <c r="A211" s="31" t="s">
        <v>12</v>
      </c>
      <c r="B211" s="36"/>
      <c r="C211" s="37"/>
      <c r="D211" s="36"/>
      <c r="E211" s="23"/>
      <c r="F211" s="23"/>
      <c r="G211" s="37"/>
      <c r="H211" s="23"/>
      <c r="I211" s="23"/>
      <c r="J211" s="23"/>
      <c r="K211" s="23"/>
      <c r="L211" s="37"/>
      <c r="M211" s="37"/>
      <c r="N211" s="37"/>
      <c r="O211" s="37"/>
      <c r="P211" s="36">
        <v>2</v>
      </c>
      <c r="Q211" s="36">
        <v>30</v>
      </c>
      <c r="R211" s="36">
        <v>40</v>
      </c>
      <c r="S211" s="36">
        <v>40</v>
      </c>
      <c r="T211" s="37"/>
      <c r="U211" s="37"/>
      <c r="V211" s="37"/>
      <c r="W211" s="37"/>
      <c r="X211" s="37"/>
      <c r="Y211" s="37"/>
      <c r="Z211" s="37"/>
      <c r="AA211" s="37"/>
      <c r="AB211" s="37"/>
      <c r="AF211" s="38">
        <f t="shared" si="11"/>
        <v>112</v>
      </c>
    </row>
    <row r="212" spans="1:32" x14ac:dyDescent="0.25">
      <c r="A212" s="31" t="s">
        <v>7</v>
      </c>
      <c r="B212" s="36"/>
      <c r="C212" s="35"/>
      <c r="D212" s="37"/>
      <c r="E212" s="23"/>
      <c r="F212" s="23"/>
      <c r="G212" s="23"/>
      <c r="H212" s="23"/>
      <c r="I212" s="23"/>
      <c r="J212" s="23"/>
      <c r="K212" s="23"/>
      <c r="L212" s="23"/>
      <c r="M212" s="23"/>
      <c r="N212" s="23"/>
      <c r="O212" s="23"/>
      <c r="P212" s="23"/>
      <c r="Q212" s="23"/>
      <c r="R212" s="36">
        <v>23</v>
      </c>
      <c r="S212" s="23"/>
      <c r="T212" s="23"/>
      <c r="U212" s="23"/>
      <c r="V212" s="23"/>
      <c r="W212" s="23"/>
      <c r="X212" s="23"/>
      <c r="Y212" s="23"/>
      <c r="Z212" s="23">
        <v>1</v>
      </c>
      <c r="AA212" s="23"/>
      <c r="AB212" s="23"/>
      <c r="AF212" s="38">
        <f t="shared" si="11"/>
        <v>24</v>
      </c>
    </row>
    <row r="213" spans="1:32" x14ac:dyDescent="0.25">
      <c r="A213" s="31" t="s">
        <v>3</v>
      </c>
      <c r="B213" s="38"/>
      <c r="C213" s="35"/>
      <c r="D213" s="36"/>
      <c r="E213" s="23"/>
      <c r="F213" s="23"/>
      <c r="G213" s="23"/>
      <c r="H213" s="23"/>
      <c r="I213" s="23"/>
      <c r="J213" s="23"/>
      <c r="K213" s="23"/>
      <c r="L213" s="23"/>
      <c r="M213" s="23"/>
      <c r="N213" s="23"/>
      <c r="O213" s="23"/>
      <c r="P213" s="35">
        <v>4</v>
      </c>
      <c r="Q213" s="37"/>
      <c r="R213" s="36">
        <v>3</v>
      </c>
      <c r="S213" s="36">
        <v>2</v>
      </c>
      <c r="T213" s="23"/>
      <c r="U213" s="23"/>
      <c r="V213" s="35">
        <v>1</v>
      </c>
      <c r="W213" s="35">
        <v>2</v>
      </c>
      <c r="X213" s="23"/>
      <c r="Y213" s="23"/>
      <c r="Z213" s="23"/>
      <c r="AA213" s="35">
        <v>2</v>
      </c>
      <c r="AB213" s="23"/>
      <c r="AF213" s="38">
        <f t="shared" si="11"/>
        <v>14</v>
      </c>
    </row>
    <row r="214" spans="1:32" x14ac:dyDescent="0.25">
      <c r="A214" s="31" t="s">
        <v>8</v>
      </c>
      <c r="B214" s="36"/>
      <c r="C214" s="36"/>
      <c r="D214" s="37"/>
      <c r="E214" s="23"/>
      <c r="F214" s="23"/>
      <c r="G214" s="23"/>
      <c r="H214" s="23"/>
      <c r="I214" s="23"/>
      <c r="J214" s="23"/>
      <c r="K214" s="23"/>
      <c r="L214" s="23"/>
      <c r="M214" s="23"/>
      <c r="N214" s="23"/>
      <c r="O214" s="23"/>
      <c r="P214" s="35">
        <v>1</v>
      </c>
      <c r="Q214" s="35">
        <v>1</v>
      </c>
      <c r="R214" s="35">
        <v>1</v>
      </c>
      <c r="S214" s="35">
        <v>1</v>
      </c>
      <c r="T214" s="23"/>
      <c r="U214" s="23"/>
      <c r="V214" s="23"/>
      <c r="W214" s="35">
        <v>6</v>
      </c>
      <c r="X214" s="35">
        <v>3</v>
      </c>
      <c r="Y214" s="37"/>
      <c r="Z214" s="23"/>
      <c r="AA214" s="23"/>
      <c r="AB214" s="23"/>
      <c r="AF214" s="38">
        <f t="shared" si="11"/>
        <v>13</v>
      </c>
    </row>
    <row r="215" spans="1:32" x14ac:dyDescent="0.25">
      <c r="A215" s="31" t="s">
        <v>53</v>
      </c>
      <c r="B215" s="36"/>
      <c r="C215" s="36"/>
      <c r="D215" s="37"/>
      <c r="E215" s="23"/>
      <c r="F215" s="23"/>
      <c r="G215" s="23"/>
      <c r="H215" s="23"/>
      <c r="I215" s="23"/>
      <c r="J215" s="23"/>
      <c r="K215" s="23"/>
      <c r="L215" s="23"/>
      <c r="M215" s="23"/>
      <c r="N215" s="23"/>
      <c r="O215" s="35">
        <v>1</v>
      </c>
      <c r="P215" s="35">
        <v>1</v>
      </c>
      <c r="Q215" s="36">
        <v>6</v>
      </c>
      <c r="R215" s="36">
        <v>1</v>
      </c>
      <c r="S215" s="23"/>
      <c r="T215" s="23"/>
      <c r="U215" s="23"/>
      <c r="V215" s="23"/>
      <c r="W215" s="23"/>
      <c r="X215" s="23">
        <v>1</v>
      </c>
      <c r="Y215" s="23"/>
      <c r="Z215" s="23"/>
      <c r="AA215" s="23">
        <v>1</v>
      </c>
      <c r="AB215" s="23"/>
      <c r="AF215" s="38">
        <f t="shared" si="11"/>
        <v>11</v>
      </c>
    </row>
    <row r="216" spans="1:32" x14ac:dyDescent="0.25">
      <c r="A216" s="31" t="s">
        <v>46</v>
      </c>
      <c r="B216" s="36"/>
      <c r="C216" s="35"/>
      <c r="D216" s="37"/>
      <c r="E216" s="23"/>
      <c r="F216" s="23"/>
      <c r="G216" s="23"/>
      <c r="H216" s="23"/>
      <c r="I216" s="23"/>
      <c r="J216" s="23"/>
      <c r="K216" s="23"/>
      <c r="L216" s="23"/>
      <c r="M216" s="23"/>
      <c r="N216" s="23"/>
      <c r="O216" s="35">
        <v>1</v>
      </c>
      <c r="P216" s="37"/>
      <c r="Q216" s="36">
        <v>1</v>
      </c>
      <c r="R216" s="36">
        <v>6</v>
      </c>
      <c r="S216" s="37"/>
      <c r="T216" s="23"/>
      <c r="U216" s="23"/>
      <c r="V216" s="23"/>
      <c r="W216" s="35">
        <v>1</v>
      </c>
      <c r="X216" s="23"/>
      <c r="Y216" s="23"/>
      <c r="Z216" s="23"/>
      <c r="AA216" s="23"/>
      <c r="AB216" s="23"/>
      <c r="AF216" s="38">
        <f t="shared" si="11"/>
        <v>9</v>
      </c>
    </row>
    <row r="217" spans="1:32" x14ac:dyDescent="0.25">
      <c r="A217" s="31" t="s">
        <v>44</v>
      </c>
      <c r="B217" s="36"/>
      <c r="C217" s="36"/>
      <c r="D217" s="37"/>
      <c r="E217" s="23"/>
      <c r="F217" s="23"/>
      <c r="G217" s="23"/>
      <c r="H217" s="23"/>
      <c r="I217" s="23"/>
      <c r="J217" s="23"/>
      <c r="K217" s="23"/>
      <c r="L217" s="23"/>
      <c r="M217" s="35">
        <v>1</v>
      </c>
      <c r="N217" s="23"/>
      <c r="O217" s="23"/>
      <c r="P217" s="35">
        <v>1</v>
      </c>
      <c r="Q217" s="35">
        <v>6</v>
      </c>
      <c r="R217" s="23"/>
      <c r="S217" s="23"/>
      <c r="T217" s="23"/>
      <c r="U217" s="23"/>
      <c r="V217" s="23"/>
      <c r="W217" s="23"/>
      <c r="X217" s="23"/>
      <c r="Y217" s="23"/>
      <c r="Z217" s="23"/>
      <c r="AA217" s="23"/>
      <c r="AB217" s="23"/>
      <c r="AF217" s="38">
        <f t="shared" si="11"/>
        <v>8</v>
      </c>
    </row>
    <row r="218" spans="1:32" x14ac:dyDescent="0.25">
      <c r="A218" s="31" t="s">
        <v>52</v>
      </c>
      <c r="B218" s="36"/>
      <c r="C218" s="37"/>
      <c r="D218" s="36"/>
      <c r="E218" s="23"/>
      <c r="F218" s="23"/>
      <c r="G218" s="23"/>
      <c r="H218" s="23"/>
      <c r="I218" s="23"/>
      <c r="J218" s="23"/>
      <c r="K218" s="23"/>
      <c r="L218" s="23"/>
      <c r="M218" s="23"/>
      <c r="N218" s="23"/>
      <c r="O218" s="23"/>
      <c r="P218" s="23"/>
      <c r="Q218" s="35">
        <v>1</v>
      </c>
      <c r="R218" s="36">
        <v>2</v>
      </c>
      <c r="S218" s="35">
        <v>2</v>
      </c>
      <c r="T218" s="23"/>
      <c r="U218" s="23"/>
      <c r="V218" s="23"/>
      <c r="W218" s="23"/>
      <c r="X218" s="23"/>
      <c r="Y218" s="23"/>
      <c r="Z218" s="23"/>
      <c r="AA218" s="23"/>
      <c r="AB218" s="23"/>
      <c r="AF218" s="38">
        <f t="shared" si="11"/>
        <v>5</v>
      </c>
    </row>
    <row r="219" spans="1:32" x14ac:dyDescent="0.25">
      <c r="A219" s="31" t="s">
        <v>82</v>
      </c>
      <c r="B219" s="36"/>
      <c r="C219" s="36"/>
      <c r="D219" s="35"/>
      <c r="E219" s="23"/>
      <c r="F219" s="23"/>
      <c r="G219" s="23"/>
      <c r="H219" s="23"/>
      <c r="I219" s="23"/>
      <c r="J219" s="23"/>
      <c r="K219" s="23"/>
      <c r="L219" s="23"/>
      <c r="M219" s="23"/>
      <c r="N219" s="23"/>
      <c r="O219" s="37"/>
      <c r="P219" s="37"/>
      <c r="Q219" s="37"/>
      <c r="R219" s="36">
        <v>5</v>
      </c>
      <c r="S219" s="23"/>
      <c r="T219" s="23"/>
      <c r="U219" s="23"/>
      <c r="V219" s="23"/>
      <c r="W219" s="23"/>
      <c r="X219" s="23"/>
      <c r="Y219" s="23"/>
      <c r="Z219" s="23"/>
      <c r="AA219" s="23"/>
      <c r="AB219" s="23"/>
      <c r="AF219" s="38">
        <f t="shared" si="11"/>
        <v>5</v>
      </c>
    </row>
    <row r="220" spans="1:32" x14ac:dyDescent="0.25">
      <c r="A220" s="31" t="s">
        <v>40</v>
      </c>
      <c r="B220" s="36"/>
      <c r="C220" s="36"/>
      <c r="D220" s="23"/>
      <c r="E220" s="23"/>
      <c r="F220" s="23"/>
      <c r="G220" s="23"/>
      <c r="H220" s="23"/>
      <c r="I220" s="23"/>
      <c r="J220" s="23"/>
      <c r="K220" s="23"/>
      <c r="L220" s="23"/>
      <c r="M220" s="23"/>
      <c r="N220" s="23"/>
      <c r="O220" s="23"/>
      <c r="P220" s="36">
        <v>2</v>
      </c>
      <c r="Q220" s="36">
        <v>2</v>
      </c>
      <c r="R220" s="23"/>
      <c r="S220" s="23"/>
      <c r="T220" s="23"/>
      <c r="U220" s="23"/>
      <c r="V220" s="23"/>
      <c r="W220" s="23"/>
      <c r="X220" s="23"/>
      <c r="Y220" s="23"/>
      <c r="Z220" s="23"/>
      <c r="AA220" s="23"/>
      <c r="AB220" s="23"/>
      <c r="AF220" s="38">
        <f t="shared" si="11"/>
        <v>4</v>
      </c>
    </row>
    <row r="221" spans="1:32" x14ac:dyDescent="0.25">
      <c r="A221" s="31" t="s">
        <v>51</v>
      </c>
      <c r="B221" s="36"/>
      <c r="C221" s="36"/>
      <c r="D221" s="35"/>
      <c r="E221" s="23"/>
      <c r="F221" s="23"/>
      <c r="G221" s="23"/>
      <c r="H221" s="23"/>
      <c r="I221" s="23"/>
      <c r="J221" s="23"/>
      <c r="K221" s="23"/>
      <c r="L221" s="23"/>
      <c r="M221" s="37"/>
      <c r="N221" s="23"/>
      <c r="O221" s="23"/>
      <c r="P221" s="37"/>
      <c r="Q221" s="36">
        <v>2</v>
      </c>
      <c r="R221" s="35">
        <v>1</v>
      </c>
      <c r="S221" s="23"/>
      <c r="T221" s="23"/>
      <c r="U221" s="23"/>
      <c r="V221" s="23"/>
      <c r="W221" s="23"/>
      <c r="X221" s="23"/>
      <c r="Y221" s="23"/>
      <c r="Z221" s="23"/>
      <c r="AA221" s="23"/>
      <c r="AB221" s="23"/>
      <c r="AF221" s="38">
        <f t="shared" si="11"/>
        <v>3</v>
      </c>
    </row>
    <row r="222" spans="1:32" x14ac:dyDescent="0.25">
      <c r="A222" s="31" t="s">
        <v>45</v>
      </c>
      <c r="B222" s="36"/>
      <c r="C222" s="37"/>
      <c r="D222" s="35"/>
      <c r="E222" s="23"/>
      <c r="F222" s="23"/>
      <c r="G222" s="23"/>
      <c r="H222" s="23"/>
      <c r="I222" s="23"/>
      <c r="J222" s="23"/>
      <c r="K222" s="23"/>
      <c r="L222" s="23"/>
      <c r="M222" s="23"/>
      <c r="N222" s="23"/>
      <c r="O222" s="37"/>
      <c r="P222" s="23"/>
      <c r="Q222" s="37"/>
      <c r="R222" s="36">
        <v>2</v>
      </c>
      <c r="S222" s="23"/>
      <c r="T222" s="23"/>
      <c r="U222" s="23"/>
      <c r="V222" s="23"/>
      <c r="W222" s="37"/>
      <c r="X222" s="23"/>
      <c r="Y222" s="23"/>
      <c r="Z222" s="23"/>
      <c r="AA222" s="23"/>
      <c r="AB222" s="23"/>
      <c r="AF222" s="38">
        <f t="shared" si="11"/>
        <v>2</v>
      </c>
    </row>
    <row r="223" spans="1:32" x14ac:dyDescent="0.25">
      <c r="A223" s="31" t="s">
        <v>42</v>
      </c>
      <c r="B223" s="36"/>
      <c r="C223" s="36"/>
      <c r="D223" s="35"/>
      <c r="E223" s="23"/>
      <c r="F223" s="23"/>
      <c r="G223" s="23"/>
      <c r="H223" s="23"/>
      <c r="I223" s="23"/>
      <c r="J223" s="23"/>
      <c r="K223" s="23"/>
      <c r="L223" s="23"/>
      <c r="M223" s="23"/>
      <c r="N223" s="23"/>
      <c r="O223" s="23"/>
      <c r="P223" s="37"/>
      <c r="Q223" s="37"/>
      <c r="R223" s="37"/>
      <c r="S223" s="37"/>
      <c r="T223" s="23"/>
      <c r="U223" s="23"/>
      <c r="V223" s="23"/>
      <c r="W223" s="37"/>
      <c r="X223" s="37"/>
      <c r="Y223" s="23">
        <v>1</v>
      </c>
      <c r="Z223" s="23"/>
      <c r="AA223" s="23"/>
      <c r="AB223" s="23">
        <v>1</v>
      </c>
      <c r="AF223" s="38">
        <f t="shared" si="11"/>
        <v>2</v>
      </c>
    </row>
    <row r="224" spans="1:32" x14ac:dyDescent="0.25">
      <c r="A224" s="31" t="s">
        <v>43</v>
      </c>
      <c r="B224" s="36"/>
      <c r="C224" s="36"/>
      <c r="D224" s="35"/>
      <c r="E224" s="23"/>
      <c r="F224" s="23"/>
      <c r="G224" s="23"/>
      <c r="H224" s="23"/>
      <c r="I224" s="23"/>
      <c r="J224" s="23"/>
      <c r="K224" s="23"/>
      <c r="L224" s="23"/>
      <c r="M224" s="23"/>
      <c r="N224" s="23"/>
      <c r="O224" s="23"/>
      <c r="P224" s="23"/>
      <c r="Q224" s="23"/>
      <c r="R224" s="37"/>
      <c r="S224" s="23"/>
      <c r="T224" s="23"/>
      <c r="U224" s="23"/>
      <c r="V224" s="23"/>
      <c r="W224" s="23"/>
      <c r="X224" s="23"/>
      <c r="Y224" s="35">
        <v>1</v>
      </c>
      <c r="Z224" s="23"/>
      <c r="AA224" s="23"/>
      <c r="AB224" s="23"/>
      <c r="AF224" s="38">
        <f t="shared" si="11"/>
        <v>1</v>
      </c>
    </row>
    <row r="225" spans="1:32" x14ac:dyDescent="0.25">
      <c r="A225" s="42" t="s">
        <v>24</v>
      </c>
      <c r="B225" s="23">
        <f>SUM(B204:B224)</f>
        <v>6</v>
      </c>
      <c r="C225" s="23">
        <f t="shared" ref="C225:AE225" si="12">SUM(C204:C224)</f>
        <v>0</v>
      </c>
      <c r="D225" s="23">
        <f t="shared" si="12"/>
        <v>0</v>
      </c>
      <c r="E225" s="23">
        <f t="shared" si="12"/>
        <v>93</v>
      </c>
      <c r="F225" s="23">
        <f t="shared" si="12"/>
        <v>0</v>
      </c>
      <c r="G225" s="23">
        <f t="shared" si="12"/>
        <v>24</v>
      </c>
      <c r="H225" s="23">
        <f t="shared" si="12"/>
        <v>0</v>
      </c>
      <c r="I225" s="23">
        <f t="shared" si="12"/>
        <v>0</v>
      </c>
      <c r="J225" s="23">
        <f t="shared" si="12"/>
        <v>0</v>
      </c>
      <c r="K225" s="23">
        <f t="shared" si="12"/>
        <v>0</v>
      </c>
      <c r="L225" s="23">
        <f t="shared" si="12"/>
        <v>3554</v>
      </c>
      <c r="M225" s="23">
        <f t="shared" si="12"/>
        <v>3605</v>
      </c>
      <c r="N225" s="23">
        <f t="shared" si="12"/>
        <v>4844</v>
      </c>
      <c r="O225" s="23">
        <f t="shared" si="12"/>
        <v>6714</v>
      </c>
      <c r="P225" s="23">
        <f t="shared" si="12"/>
        <v>7371</v>
      </c>
      <c r="Q225" s="23">
        <f t="shared" si="12"/>
        <v>8789</v>
      </c>
      <c r="R225" s="23">
        <f t="shared" si="12"/>
        <v>10764</v>
      </c>
      <c r="S225" s="23">
        <f t="shared" si="12"/>
        <v>10045</v>
      </c>
      <c r="T225" s="23">
        <f t="shared" si="12"/>
        <v>3000</v>
      </c>
      <c r="U225" s="23">
        <f t="shared" si="12"/>
        <v>1767</v>
      </c>
      <c r="V225" s="23">
        <f t="shared" si="12"/>
        <v>797</v>
      </c>
      <c r="W225" s="23">
        <f t="shared" si="12"/>
        <v>4107</v>
      </c>
      <c r="X225" s="23">
        <f t="shared" si="12"/>
        <v>2155</v>
      </c>
      <c r="Y225" s="23">
        <f t="shared" si="12"/>
        <v>2580</v>
      </c>
      <c r="Z225" s="23">
        <f t="shared" si="12"/>
        <v>734</v>
      </c>
      <c r="AA225" s="23">
        <f t="shared" si="12"/>
        <v>129</v>
      </c>
      <c r="AB225" s="23">
        <f t="shared" si="12"/>
        <v>439</v>
      </c>
      <c r="AC225" s="23">
        <f t="shared" si="12"/>
        <v>0</v>
      </c>
      <c r="AD225" s="23">
        <f t="shared" si="12"/>
        <v>0</v>
      </c>
      <c r="AE225" s="23">
        <f t="shared" si="12"/>
        <v>0</v>
      </c>
      <c r="AF225" s="38">
        <f t="shared" si="11"/>
        <v>71517</v>
      </c>
    </row>
    <row r="226" spans="1:32" x14ac:dyDescent="0.25">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F226" s="23"/>
    </row>
    <row r="227" spans="1:32" x14ac:dyDescent="0.25">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F227" s="23"/>
    </row>
    <row r="228" spans="1:32" x14ac:dyDescent="0.25">
      <c r="A228" s="43">
        <v>1994</v>
      </c>
      <c r="E228" s="31"/>
    </row>
    <row r="229" spans="1:32" x14ac:dyDescent="0.25">
      <c r="A229" s="64" t="s">
        <v>80</v>
      </c>
      <c r="E229" s="31"/>
    </row>
    <row r="230" spans="1:32" x14ac:dyDescent="0.25">
      <c r="B230" s="32">
        <v>34446</v>
      </c>
      <c r="C230" s="32">
        <v>34447</v>
      </c>
      <c r="D230" s="32">
        <v>34448</v>
      </c>
      <c r="E230" s="33">
        <v>34449</v>
      </c>
      <c r="F230" s="33">
        <v>34450</v>
      </c>
      <c r="G230" s="32">
        <v>34451</v>
      </c>
      <c r="H230" s="33">
        <v>34452</v>
      </c>
      <c r="I230" s="33">
        <v>34453</v>
      </c>
      <c r="J230" s="33">
        <v>34454</v>
      </c>
      <c r="K230" s="33">
        <v>34455</v>
      </c>
      <c r="L230" s="33">
        <v>34456</v>
      </c>
      <c r="M230" s="33">
        <v>34457</v>
      </c>
      <c r="N230" s="33">
        <v>34458</v>
      </c>
      <c r="O230" s="33">
        <v>34459</v>
      </c>
      <c r="P230" s="33">
        <v>34460</v>
      </c>
      <c r="Q230" s="33">
        <v>34461</v>
      </c>
      <c r="R230" s="33">
        <v>34462</v>
      </c>
      <c r="S230" s="33">
        <v>34463</v>
      </c>
      <c r="T230" s="33">
        <v>34464</v>
      </c>
      <c r="U230" s="33">
        <v>34465</v>
      </c>
      <c r="V230" s="33">
        <v>34466</v>
      </c>
      <c r="W230" s="33">
        <v>34467</v>
      </c>
      <c r="X230" s="33">
        <v>34468</v>
      </c>
      <c r="Y230" s="33">
        <v>34469</v>
      </c>
      <c r="Z230" s="33">
        <v>34470</v>
      </c>
      <c r="AA230" s="33">
        <v>34471</v>
      </c>
      <c r="AB230" s="33">
        <v>34472</v>
      </c>
      <c r="AC230" s="32">
        <v>34473</v>
      </c>
      <c r="AD230" s="32">
        <v>34474</v>
      </c>
      <c r="AE230" s="32">
        <v>34475</v>
      </c>
      <c r="AF230" s="45" t="s">
        <v>24</v>
      </c>
    </row>
    <row r="231" spans="1:32" x14ac:dyDescent="0.25">
      <c r="A231" s="31" t="s">
        <v>11</v>
      </c>
      <c r="B231" s="54"/>
      <c r="C231" s="55"/>
      <c r="E231" s="51">
        <v>4</v>
      </c>
      <c r="F231" s="36">
        <v>6</v>
      </c>
      <c r="G231" s="51">
        <v>7</v>
      </c>
      <c r="H231" s="36">
        <v>99</v>
      </c>
      <c r="I231" s="51">
        <v>412</v>
      </c>
      <c r="J231" s="36">
        <v>2837</v>
      </c>
      <c r="K231" s="36">
        <v>4655</v>
      </c>
      <c r="L231" s="36">
        <v>5010</v>
      </c>
      <c r="M231" s="36">
        <v>6050</v>
      </c>
      <c r="N231" s="36">
        <v>7900</v>
      </c>
      <c r="O231" s="36">
        <v>9330</v>
      </c>
      <c r="P231" s="36">
        <v>8052</v>
      </c>
      <c r="Q231" s="36">
        <v>5400</v>
      </c>
      <c r="R231" s="36">
        <v>8180</v>
      </c>
      <c r="S231" s="36">
        <v>4782</v>
      </c>
      <c r="T231" s="36">
        <v>4270</v>
      </c>
      <c r="U231" s="36">
        <v>3660</v>
      </c>
      <c r="V231" s="36">
        <v>2997</v>
      </c>
      <c r="W231" s="36">
        <v>1425</v>
      </c>
      <c r="X231" s="36">
        <v>2145</v>
      </c>
      <c r="Y231" s="51">
        <v>1910</v>
      </c>
      <c r="Z231" s="36">
        <v>1096</v>
      </c>
      <c r="AF231" s="38">
        <f t="shared" ref="AF231:AF254" si="13">SUM(B231:AE231)</f>
        <v>80227</v>
      </c>
    </row>
    <row r="232" spans="1:32" x14ac:dyDescent="0.25">
      <c r="A232" s="31" t="s">
        <v>77</v>
      </c>
      <c r="B232" s="54"/>
      <c r="D232" s="55">
        <v>4</v>
      </c>
      <c r="E232" s="44">
        <v>58</v>
      </c>
      <c r="F232" s="50"/>
      <c r="H232" s="50"/>
      <c r="I232" s="50"/>
      <c r="J232" s="44">
        <v>22</v>
      </c>
      <c r="K232" s="44">
        <v>340</v>
      </c>
      <c r="L232" s="44">
        <v>197</v>
      </c>
      <c r="M232" s="44">
        <v>466</v>
      </c>
      <c r="N232" s="44">
        <v>260</v>
      </c>
      <c r="O232" s="44">
        <v>3</v>
      </c>
      <c r="P232" s="44">
        <v>410</v>
      </c>
      <c r="Q232" s="55">
        <v>950</v>
      </c>
      <c r="R232" s="44">
        <v>902</v>
      </c>
      <c r="S232" s="55">
        <v>806</v>
      </c>
      <c r="T232" s="44">
        <v>420</v>
      </c>
      <c r="U232" s="44">
        <v>80</v>
      </c>
      <c r="V232" s="50"/>
      <c r="W232" s="44">
        <v>250</v>
      </c>
      <c r="X232" s="50"/>
      <c r="AF232" s="38">
        <f t="shared" si="13"/>
        <v>5168</v>
      </c>
    </row>
    <row r="233" spans="1:32" x14ac:dyDescent="0.25">
      <c r="A233" s="31" t="s">
        <v>14</v>
      </c>
      <c r="E233" s="44">
        <v>4</v>
      </c>
      <c r="F233" s="44">
        <v>2</v>
      </c>
      <c r="H233" s="44">
        <v>17</v>
      </c>
      <c r="I233" s="44">
        <v>4</v>
      </c>
      <c r="J233" s="44">
        <v>26</v>
      </c>
      <c r="K233" s="44">
        <v>139</v>
      </c>
      <c r="L233" s="44">
        <v>515</v>
      </c>
      <c r="M233" s="44">
        <v>510</v>
      </c>
      <c r="N233" s="44">
        <v>300</v>
      </c>
      <c r="O233" s="44">
        <v>325</v>
      </c>
      <c r="P233" s="44">
        <v>275</v>
      </c>
      <c r="Q233" s="44">
        <v>260</v>
      </c>
      <c r="R233" s="44">
        <v>105</v>
      </c>
      <c r="S233" s="44">
        <v>91</v>
      </c>
      <c r="T233" s="44">
        <v>133</v>
      </c>
      <c r="U233" s="44">
        <v>171</v>
      </c>
      <c r="V233" s="44">
        <v>157</v>
      </c>
      <c r="W233" s="44">
        <v>121</v>
      </c>
      <c r="X233" s="44">
        <v>116</v>
      </c>
      <c r="Y233" s="44">
        <v>96</v>
      </c>
      <c r="Z233" s="44">
        <v>55</v>
      </c>
      <c r="AF233" s="38">
        <f t="shared" si="13"/>
        <v>3422</v>
      </c>
    </row>
    <row r="234" spans="1:32" x14ac:dyDescent="0.25">
      <c r="A234" s="31" t="s">
        <v>78</v>
      </c>
      <c r="F234" s="55">
        <v>3</v>
      </c>
      <c r="H234" s="31"/>
      <c r="J234" s="55">
        <v>9</v>
      </c>
      <c r="K234" s="55">
        <v>38</v>
      </c>
      <c r="L234" s="55">
        <v>7</v>
      </c>
      <c r="M234" s="55">
        <v>15</v>
      </c>
      <c r="N234" s="55">
        <v>24</v>
      </c>
      <c r="O234" s="55">
        <v>5</v>
      </c>
      <c r="P234" s="55">
        <v>156</v>
      </c>
      <c r="Q234" s="55">
        <v>280</v>
      </c>
      <c r="R234" s="55">
        <v>113</v>
      </c>
      <c r="S234" s="55">
        <v>155</v>
      </c>
      <c r="T234" s="55">
        <v>81</v>
      </c>
      <c r="U234" s="55">
        <v>61</v>
      </c>
      <c r="V234" s="55">
        <v>127</v>
      </c>
      <c r="W234" s="55">
        <v>76</v>
      </c>
      <c r="X234" s="55">
        <v>1</v>
      </c>
      <c r="Z234" s="55">
        <v>4</v>
      </c>
      <c r="AF234" s="38">
        <f t="shared" si="13"/>
        <v>1155</v>
      </c>
    </row>
    <row r="235" spans="1:32" x14ac:dyDescent="0.25">
      <c r="A235" s="31" t="s">
        <v>15</v>
      </c>
      <c r="B235" s="54"/>
      <c r="E235" s="55">
        <v>5</v>
      </c>
      <c r="G235" s="55">
        <v>10</v>
      </c>
      <c r="H235" s="44">
        <v>1</v>
      </c>
      <c r="I235" s="55">
        <v>18</v>
      </c>
      <c r="J235" s="55">
        <v>52</v>
      </c>
      <c r="K235" s="55">
        <v>50</v>
      </c>
      <c r="L235" s="55">
        <v>125</v>
      </c>
      <c r="M235" s="55">
        <v>53</v>
      </c>
      <c r="N235" s="55">
        <v>51</v>
      </c>
      <c r="O235" s="55">
        <v>50</v>
      </c>
      <c r="P235" s="55">
        <v>40</v>
      </c>
      <c r="Q235" s="55">
        <v>30</v>
      </c>
      <c r="R235" s="55">
        <v>35</v>
      </c>
      <c r="S235" s="55">
        <v>34</v>
      </c>
      <c r="T235" s="55">
        <v>60</v>
      </c>
      <c r="U235" s="55">
        <v>75</v>
      </c>
      <c r="V235" s="55">
        <v>42</v>
      </c>
      <c r="W235" s="55">
        <v>19</v>
      </c>
      <c r="X235" s="55">
        <v>46</v>
      </c>
      <c r="Y235" s="55">
        <v>21</v>
      </c>
      <c r="Z235" s="55">
        <v>10</v>
      </c>
      <c r="AF235" s="38">
        <f t="shared" si="13"/>
        <v>827</v>
      </c>
    </row>
    <row r="236" spans="1:32" x14ac:dyDescent="0.25">
      <c r="A236" s="31" t="s">
        <v>40</v>
      </c>
      <c r="D236">
        <v>1</v>
      </c>
      <c r="E236" s="56"/>
      <c r="F236" s="54"/>
      <c r="G236" s="55"/>
      <c r="H236" s="31"/>
      <c r="Q236">
        <v>500</v>
      </c>
      <c r="S236">
        <v>1</v>
      </c>
      <c r="AF236" s="38">
        <f t="shared" si="13"/>
        <v>502</v>
      </c>
    </row>
    <row r="237" spans="1:32" x14ac:dyDescent="0.25">
      <c r="A237" s="31" t="s">
        <v>2</v>
      </c>
      <c r="E237" s="55">
        <v>4</v>
      </c>
      <c r="F237" s="44">
        <v>1</v>
      </c>
      <c r="H237" s="44">
        <v>10</v>
      </c>
      <c r="I237" s="55">
        <v>13</v>
      </c>
      <c r="J237" s="55">
        <v>88</v>
      </c>
      <c r="K237" s="44">
        <v>58</v>
      </c>
      <c r="L237" s="55">
        <v>57</v>
      </c>
      <c r="M237" s="55">
        <v>59</v>
      </c>
      <c r="N237" s="55">
        <v>42</v>
      </c>
      <c r="O237" s="55">
        <v>45</v>
      </c>
      <c r="P237" s="55">
        <v>13</v>
      </c>
      <c r="Q237" s="50"/>
      <c r="R237" s="44">
        <v>3</v>
      </c>
      <c r="T237" s="44">
        <v>1</v>
      </c>
      <c r="U237" s="55">
        <v>7</v>
      </c>
      <c r="V237" s="55">
        <v>9</v>
      </c>
      <c r="W237" s="55">
        <v>10</v>
      </c>
      <c r="X237" s="44">
        <v>2</v>
      </c>
      <c r="Y237" s="50"/>
      <c r="AF237" s="38">
        <f t="shared" si="13"/>
        <v>422</v>
      </c>
    </row>
    <row r="238" spans="1:32" x14ac:dyDescent="0.25">
      <c r="A238" s="31" t="s">
        <v>1</v>
      </c>
      <c r="B238" s="56"/>
      <c r="C238" s="54"/>
      <c r="D238" s="55"/>
      <c r="E238" s="56"/>
      <c r="F238" s="55">
        <v>2</v>
      </c>
      <c r="H238" s="50"/>
      <c r="I238" s="55">
        <v>1</v>
      </c>
      <c r="J238" s="55">
        <v>6</v>
      </c>
      <c r="L238" s="55">
        <v>4</v>
      </c>
      <c r="M238" s="55">
        <v>6</v>
      </c>
      <c r="N238" s="55">
        <v>1</v>
      </c>
      <c r="O238" s="55">
        <v>6</v>
      </c>
      <c r="P238" s="55">
        <v>6</v>
      </c>
      <c r="Q238" s="55">
        <v>6</v>
      </c>
      <c r="R238" s="55">
        <v>6</v>
      </c>
      <c r="S238" s="55">
        <v>8</v>
      </c>
      <c r="T238" s="55">
        <v>7</v>
      </c>
      <c r="U238" s="55">
        <v>10</v>
      </c>
      <c r="V238" s="55">
        <v>11</v>
      </c>
      <c r="W238" s="55">
        <v>13</v>
      </c>
      <c r="X238" s="55">
        <v>16</v>
      </c>
      <c r="Y238" s="55">
        <v>24</v>
      </c>
      <c r="Z238" s="55">
        <v>10</v>
      </c>
      <c r="AF238" s="38">
        <f t="shared" si="13"/>
        <v>143</v>
      </c>
    </row>
    <row r="239" spans="1:32" x14ac:dyDescent="0.25">
      <c r="A239" s="31" t="s">
        <v>17</v>
      </c>
      <c r="E239" s="33"/>
      <c r="F239" s="55"/>
      <c r="G239" s="55"/>
      <c r="H239" s="31"/>
      <c r="M239" s="50"/>
      <c r="N239" s="50"/>
      <c r="O239" s="50"/>
      <c r="P239" s="57">
        <v>100</v>
      </c>
      <c r="R239" s="50"/>
      <c r="S239">
        <v>1</v>
      </c>
      <c r="AF239" s="38">
        <f t="shared" si="13"/>
        <v>101</v>
      </c>
    </row>
    <row r="240" spans="1:32" x14ac:dyDescent="0.25">
      <c r="A240" s="31" t="s">
        <v>12</v>
      </c>
      <c r="E240" s="50"/>
      <c r="F240" s="55">
        <v>15</v>
      </c>
      <c r="H240" s="44">
        <v>15</v>
      </c>
      <c r="K240" s="55">
        <v>5</v>
      </c>
      <c r="M240" s="50"/>
      <c r="N240" s="50"/>
      <c r="O240" s="50"/>
      <c r="P240" s="50"/>
      <c r="Q240" s="44">
        <v>2</v>
      </c>
      <c r="R240" s="55">
        <v>2</v>
      </c>
      <c r="T240" s="55">
        <v>1</v>
      </c>
      <c r="X240" s="55">
        <v>1</v>
      </c>
      <c r="Y240" s="55">
        <v>2</v>
      </c>
      <c r="AF240" s="38">
        <f t="shared" si="13"/>
        <v>43</v>
      </c>
    </row>
    <row r="241" spans="1:32" x14ac:dyDescent="0.25">
      <c r="A241" s="31" t="s">
        <v>82</v>
      </c>
      <c r="E241" s="44"/>
      <c r="F241" s="50"/>
      <c r="G241">
        <v>1</v>
      </c>
      <c r="H241" s="31"/>
      <c r="I241">
        <v>1</v>
      </c>
      <c r="M241" s="55">
        <v>3</v>
      </c>
      <c r="N241" s="55">
        <v>13</v>
      </c>
      <c r="O241" s="55">
        <v>1</v>
      </c>
      <c r="P241" s="55">
        <v>7</v>
      </c>
      <c r="Q241" s="55">
        <v>7</v>
      </c>
      <c r="AF241" s="38">
        <f t="shared" si="13"/>
        <v>33</v>
      </c>
    </row>
    <row r="242" spans="1:32" x14ac:dyDescent="0.25">
      <c r="A242" s="31" t="s">
        <v>44</v>
      </c>
      <c r="B242" s="56"/>
      <c r="C242" s="54"/>
      <c r="D242" s="55"/>
      <c r="E242" s="31"/>
      <c r="F242" s="50"/>
      <c r="H242" s="50"/>
      <c r="M242" s="50"/>
      <c r="P242" s="44">
        <v>5</v>
      </c>
      <c r="Q242" s="55">
        <v>4</v>
      </c>
      <c r="R242" s="55">
        <v>3</v>
      </c>
      <c r="T242" s="50"/>
      <c r="U242" s="55">
        <v>3</v>
      </c>
      <c r="V242" s="50"/>
      <c r="W242" s="55">
        <v>2</v>
      </c>
      <c r="AF242" s="38">
        <f t="shared" si="13"/>
        <v>17</v>
      </c>
    </row>
    <row r="243" spans="1:32" x14ac:dyDescent="0.25">
      <c r="A243" s="31" t="s">
        <v>42</v>
      </c>
      <c r="E243" s="44"/>
      <c r="F243" s="50"/>
      <c r="G243" s="50"/>
      <c r="H243" s="31"/>
      <c r="M243" s="55">
        <v>4</v>
      </c>
      <c r="N243" s="55">
        <v>2</v>
      </c>
      <c r="O243" s="55">
        <v>2</v>
      </c>
      <c r="P243" s="55">
        <v>2</v>
      </c>
      <c r="R243" s="55">
        <v>1</v>
      </c>
      <c r="AF243" s="38">
        <f t="shared" si="13"/>
        <v>11</v>
      </c>
    </row>
    <row r="244" spans="1:32" x14ac:dyDescent="0.25">
      <c r="A244" s="31" t="s">
        <v>8</v>
      </c>
      <c r="B244" s="54"/>
      <c r="E244" s="31"/>
      <c r="F244" s="50"/>
      <c r="G244" s="50"/>
      <c r="H244" s="50"/>
      <c r="Q244" s="55">
        <v>2</v>
      </c>
      <c r="U244" s="55">
        <v>1</v>
      </c>
      <c r="X244" s="55">
        <v>3</v>
      </c>
      <c r="Y244" s="55">
        <v>3</v>
      </c>
      <c r="Z244" s="55">
        <v>1</v>
      </c>
      <c r="AF244" s="38">
        <f t="shared" si="13"/>
        <v>10</v>
      </c>
    </row>
    <row r="245" spans="1:32" x14ac:dyDescent="0.25">
      <c r="A245" s="31" t="s">
        <v>7</v>
      </c>
      <c r="B245" s="33"/>
      <c r="C245" s="50"/>
      <c r="D245" s="50"/>
      <c r="E245" s="36"/>
      <c r="F245" s="51"/>
      <c r="G245" s="51"/>
      <c r="H245" s="51"/>
      <c r="I245" s="51"/>
      <c r="J245" s="51"/>
      <c r="K245" s="51"/>
      <c r="L245" s="51">
        <v>4</v>
      </c>
      <c r="M245" s="51">
        <v>1</v>
      </c>
      <c r="N245" s="52"/>
      <c r="O245" s="52"/>
      <c r="P245" s="36"/>
      <c r="Q245" s="36"/>
      <c r="R245" s="36">
        <v>4</v>
      </c>
      <c r="S245" s="51">
        <v>1</v>
      </c>
      <c r="T245" s="51"/>
      <c r="U245" s="36"/>
      <c r="V245" s="51"/>
      <c r="W245" s="36"/>
      <c r="X245" s="51"/>
      <c r="Y245" s="51"/>
      <c r="Z245" s="51"/>
      <c r="AF245" s="38">
        <f t="shared" si="13"/>
        <v>10</v>
      </c>
    </row>
    <row r="246" spans="1:32" x14ac:dyDescent="0.25">
      <c r="A246" s="31" t="s">
        <v>53</v>
      </c>
      <c r="B246" s="50"/>
      <c r="C246" s="50"/>
      <c r="D246" s="50"/>
      <c r="E246" s="33"/>
      <c r="F246" s="44"/>
      <c r="H246" s="56"/>
      <c r="I246" s="50"/>
      <c r="J246" s="50"/>
      <c r="L246" s="50"/>
      <c r="M246" s="44">
        <v>3</v>
      </c>
      <c r="N246" s="50"/>
      <c r="O246" s="50"/>
      <c r="P246" s="44">
        <v>2</v>
      </c>
      <c r="Q246" s="50"/>
      <c r="R246" s="50"/>
      <c r="S246" s="50"/>
      <c r="T246" s="44">
        <v>1</v>
      </c>
      <c r="U246" s="50"/>
      <c r="V246" s="44">
        <v>2</v>
      </c>
      <c r="W246" s="50"/>
      <c r="X246" s="50"/>
      <c r="Y246" s="50"/>
      <c r="Z246" s="50"/>
      <c r="AF246" s="38">
        <f t="shared" si="13"/>
        <v>8</v>
      </c>
    </row>
    <row r="247" spans="1:32" x14ac:dyDescent="0.25">
      <c r="A247" s="31" t="s">
        <v>45</v>
      </c>
      <c r="B247" s="50"/>
      <c r="C247" s="50"/>
      <c r="D247" s="50"/>
      <c r="E247" s="50"/>
      <c r="H247" s="56"/>
      <c r="M247" s="58">
        <v>1</v>
      </c>
      <c r="P247" s="58">
        <v>1</v>
      </c>
      <c r="AF247" s="38">
        <f t="shared" si="13"/>
        <v>2</v>
      </c>
    </row>
    <row r="248" spans="1:32" x14ac:dyDescent="0.25">
      <c r="A248" s="31" t="s">
        <v>32</v>
      </c>
      <c r="B248" s="31"/>
      <c r="C248" s="54"/>
      <c r="D248" s="55"/>
      <c r="E248" s="31"/>
      <c r="G248" s="50"/>
      <c r="H248" s="50"/>
      <c r="I248" s="50"/>
      <c r="J248" s="50"/>
      <c r="K248" s="50"/>
      <c r="L248" s="50"/>
      <c r="M248" s="50"/>
      <c r="N248" s="50"/>
      <c r="O248" s="50"/>
      <c r="P248" s="50"/>
      <c r="Q248" s="50">
        <v>1</v>
      </c>
      <c r="R248" s="50">
        <v>1</v>
      </c>
      <c r="S248" s="50"/>
      <c r="T248" s="50"/>
      <c r="U248" s="50"/>
      <c r="V248" s="50"/>
      <c r="W248" s="50"/>
      <c r="X248" s="50"/>
      <c r="Y248" s="50"/>
      <c r="Z248" s="50"/>
      <c r="AF248" s="38">
        <f t="shared" si="13"/>
        <v>2</v>
      </c>
    </row>
    <row r="249" spans="1:32" x14ac:dyDescent="0.25">
      <c r="A249" s="31" t="s">
        <v>52</v>
      </c>
      <c r="B249" s="50"/>
      <c r="E249" s="50"/>
      <c r="H249" s="56"/>
      <c r="Q249">
        <v>1</v>
      </c>
      <c r="R249" s="50"/>
      <c r="AF249" s="38">
        <f t="shared" si="13"/>
        <v>1</v>
      </c>
    </row>
    <row r="250" spans="1:32" x14ac:dyDescent="0.25">
      <c r="A250" s="31" t="s">
        <v>51</v>
      </c>
      <c r="B250" s="50"/>
      <c r="D250" s="50"/>
      <c r="E250" s="50"/>
      <c r="H250" s="56"/>
      <c r="J250" s="50"/>
      <c r="K250" s="50"/>
      <c r="L250" s="50"/>
      <c r="M250" s="50"/>
      <c r="N250" s="50"/>
      <c r="O250" s="50"/>
      <c r="P250" s="57">
        <v>1</v>
      </c>
      <c r="Q250" s="50"/>
      <c r="R250" s="50"/>
      <c r="S250" s="50"/>
      <c r="T250" s="50"/>
      <c r="U250" s="50"/>
      <c r="W250" s="50"/>
      <c r="AF250" s="38">
        <f t="shared" si="13"/>
        <v>1</v>
      </c>
    </row>
    <row r="251" spans="1:32" x14ac:dyDescent="0.25">
      <c r="A251" s="31" t="s">
        <v>4</v>
      </c>
      <c r="B251" s="50"/>
      <c r="E251" s="50"/>
      <c r="H251" s="56"/>
      <c r="Q251" s="50"/>
      <c r="R251">
        <v>1</v>
      </c>
      <c r="U251" s="50"/>
      <c r="X251" s="50"/>
      <c r="Y251" s="50"/>
      <c r="Z251" s="50"/>
      <c r="AF251" s="38">
        <f t="shared" si="13"/>
        <v>1</v>
      </c>
    </row>
    <row r="252" spans="1:32" x14ac:dyDescent="0.25">
      <c r="A252" s="31" t="s">
        <v>13</v>
      </c>
      <c r="B252" s="50"/>
      <c r="C252" s="50"/>
      <c r="E252" s="33"/>
      <c r="F252" s="44"/>
      <c r="G252" s="50"/>
      <c r="H252" s="31"/>
      <c r="I252" s="50"/>
      <c r="J252" s="50"/>
      <c r="K252" s="50"/>
      <c r="L252" s="50"/>
      <c r="M252" s="50"/>
      <c r="N252" s="50"/>
      <c r="O252" s="50"/>
      <c r="P252" s="50"/>
      <c r="Q252" s="50"/>
      <c r="R252" s="57">
        <v>1</v>
      </c>
      <c r="S252" s="50"/>
      <c r="T252" s="50"/>
      <c r="U252" s="50"/>
      <c r="V252" s="50"/>
      <c r="W252" s="50"/>
      <c r="X252" s="50"/>
      <c r="Y252" s="50"/>
      <c r="Z252" s="50"/>
      <c r="AF252" s="38">
        <f t="shared" si="13"/>
        <v>1</v>
      </c>
    </row>
    <row r="253" spans="1:32" x14ac:dyDescent="0.25">
      <c r="A253" s="31" t="s">
        <v>83</v>
      </c>
      <c r="B253" s="33"/>
      <c r="E253" s="31"/>
      <c r="F253" s="50"/>
      <c r="G253" s="50"/>
      <c r="H253" s="50"/>
      <c r="I253" s="50"/>
      <c r="J253" s="50"/>
      <c r="K253" s="50"/>
      <c r="L253" s="50"/>
      <c r="M253" s="50"/>
      <c r="P253" s="50"/>
      <c r="Q253" s="50"/>
      <c r="R253" s="44">
        <v>1</v>
      </c>
      <c r="S253" s="50"/>
      <c r="T253" s="50"/>
      <c r="U253" s="50"/>
      <c r="V253" s="50"/>
      <c r="W253" s="50"/>
      <c r="X253" s="50"/>
      <c r="Y253" s="50"/>
      <c r="Z253" s="50"/>
      <c r="AF253" s="38">
        <f t="shared" si="13"/>
        <v>1</v>
      </c>
    </row>
    <row r="254" spans="1:32" x14ac:dyDescent="0.25">
      <c r="A254" s="46" t="s">
        <v>24</v>
      </c>
      <c r="B254" s="23">
        <f>SUM(B231:B253)</f>
        <v>0</v>
      </c>
      <c r="C254" s="23">
        <f>SUM(C231:C253)</f>
        <v>0</v>
      </c>
      <c r="D254" s="23">
        <f t="shared" ref="D254:AE254" si="14">SUM(D231:D253)</f>
        <v>5</v>
      </c>
      <c r="E254" s="23">
        <f t="shared" si="14"/>
        <v>75</v>
      </c>
      <c r="F254" s="23">
        <f t="shared" si="14"/>
        <v>29</v>
      </c>
      <c r="G254" s="23">
        <f t="shared" si="14"/>
        <v>18</v>
      </c>
      <c r="H254" s="23">
        <f t="shared" si="14"/>
        <v>142</v>
      </c>
      <c r="I254" s="23">
        <f t="shared" si="14"/>
        <v>449</v>
      </c>
      <c r="J254" s="23">
        <f t="shared" si="14"/>
        <v>3040</v>
      </c>
      <c r="K254" s="23">
        <f t="shared" si="14"/>
        <v>5285</v>
      </c>
      <c r="L254" s="23">
        <f t="shared" si="14"/>
        <v>5919</v>
      </c>
      <c r="M254" s="23">
        <f t="shared" si="14"/>
        <v>7171</v>
      </c>
      <c r="N254" s="23">
        <f t="shared" si="14"/>
        <v>8593</v>
      </c>
      <c r="O254" s="23">
        <f t="shared" si="14"/>
        <v>9767</v>
      </c>
      <c r="P254" s="23">
        <f t="shared" si="14"/>
        <v>9070</v>
      </c>
      <c r="Q254" s="23">
        <f t="shared" si="14"/>
        <v>7443</v>
      </c>
      <c r="R254" s="23">
        <f t="shared" si="14"/>
        <v>9358</v>
      </c>
      <c r="S254" s="23">
        <f t="shared" si="14"/>
        <v>5879</v>
      </c>
      <c r="T254" s="23">
        <f t="shared" si="14"/>
        <v>4974</v>
      </c>
      <c r="U254" s="23">
        <f t="shared" si="14"/>
        <v>4068</v>
      </c>
      <c r="V254" s="23">
        <f t="shared" si="14"/>
        <v>3345</v>
      </c>
      <c r="W254" s="23">
        <f t="shared" si="14"/>
        <v>1916</v>
      </c>
      <c r="X254" s="23">
        <f t="shared" si="14"/>
        <v>2330</v>
      </c>
      <c r="Y254" s="23">
        <f t="shared" si="14"/>
        <v>2056</v>
      </c>
      <c r="Z254" s="23">
        <f t="shared" si="14"/>
        <v>1176</v>
      </c>
      <c r="AA254" s="23">
        <f t="shared" si="14"/>
        <v>0</v>
      </c>
      <c r="AB254" s="23">
        <f t="shared" si="14"/>
        <v>0</v>
      </c>
      <c r="AC254" s="23">
        <f t="shared" si="14"/>
        <v>0</v>
      </c>
      <c r="AD254" s="23">
        <f t="shared" si="14"/>
        <v>0</v>
      </c>
      <c r="AE254" s="23">
        <f t="shared" si="14"/>
        <v>0</v>
      </c>
      <c r="AF254" s="38">
        <f t="shared" si="13"/>
        <v>92108</v>
      </c>
    </row>
    <row r="257" spans="1:11" x14ac:dyDescent="0.25">
      <c r="A257" s="1" t="s">
        <v>116</v>
      </c>
    </row>
    <row r="259" spans="1:11" x14ac:dyDescent="0.25">
      <c r="A259" s="19" t="s">
        <v>39</v>
      </c>
      <c r="B259" s="7">
        <v>1986</v>
      </c>
      <c r="C259" s="7">
        <v>1989</v>
      </c>
      <c r="D259" s="7">
        <v>1990</v>
      </c>
      <c r="E259" s="7">
        <v>1991</v>
      </c>
      <c r="F259" s="7">
        <v>1992</v>
      </c>
      <c r="G259" s="7">
        <v>1993</v>
      </c>
      <c r="H259" s="7">
        <v>1994</v>
      </c>
      <c r="I259" s="7" t="s">
        <v>61</v>
      </c>
      <c r="J259" s="106" t="s">
        <v>120</v>
      </c>
      <c r="K259" s="106" t="s">
        <v>121</v>
      </c>
    </row>
    <row r="260" spans="1:11" x14ac:dyDescent="0.25">
      <c r="A260" s="2" t="s">
        <v>11</v>
      </c>
      <c r="B260" s="23">
        <v>72325</v>
      </c>
      <c r="C260" s="23">
        <v>58025</v>
      </c>
      <c r="D260" s="23">
        <v>29745</v>
      </c>
      <c r="E260" s="23">
        <v>74972</v>
      </c>
      <c r="F260" s="23">
        <v>94154</v>
      </c>
      <c r="G260" s="23">
        <v>54800</v>
      </c>
      <c r="H260" s="23">
        <v>80227</v>
      </c>
      <c r="I260" s="11">
        <f t="shared" ref="I260:I291" si="15">SUM(B260:H260)/7</f>
        <v>66321.142857142855</v>
      </c>
      <c r="J260" s="11">
        <v>1</v>
      </c>
      <c r="K260" s="11">
        <v>1</v>
      </c>
    </row>
    <row r="261" spans="1:11" x14ac:dyDescent="0.25">
      <c r="A261" s="2" t="s">
        <v>77</v>
      </c>
      <c r="B261" s="23">
        <v>6450</v>
      </c>
      <c r="C261" s="23">
        <v>1355</v>
      </c>
      <c r="D261" s="23">
        <v>16449</v>
      </c>
      <c r="E261" s="23">
        <v>3908</v>
      </c>
      <c r="F261" s="23">
        <v>40506</v>
      </c>
      <c r="G261" s="23">
        <v>6130</v>
      </c>
      <c r="H261" s="23">
        <v>5168</v>
      </c>
      <c r="I261" s="11">
        <f t="shared" si="15"/>
        <v>11423.714285714286</v>
      </c>
      <c r="J261" s="11">
        <v>1</v>
      </c>
      <c r="K261" s="11">
        <v>1</v>
      </c>
    </row>
    <row r="262" spans="1:11" x14ac:dyDescent="0.25">
      <c r="A262" s="2" t="s">
        <v>14</v>
      </c>
      <c r="B262" s="23">
        <v>2325</v>
      </c>
      <c r="C262" s="23">
        <v>7275</v>
      </c>
      <c r="D262" s="23">
        <v>1820</v>
      </c>
      <c r="E262" s="23">
        <v>4097</v>
      </c>
      <c r="F262" s="23">
        <v>12653</v>
      </c>
      <c r="G262" s="23">
        <v>4393</v>
      </c>
      <c r="H262" s="23">
        <v>3422</v>
      </c>
      <c r="I262" s="11">
        <f t="shared" si="15"/>
        <v>5140.7142857142853</v>
      </c>
      <c r="J262" s="11">
        <v>1</v>
      </c>
      <c r="K262" s="11">
        <v>1</v>
      </c>
    </row>
    <row r="263" spans="1:11" x14ac:dyDescent="0.25">
      <c r="A263" s="2" t="s">
        <v>78</v>
      </c>
      <c r="B263" s="23">
        <v>3060</v>
      </c>
      <c r="C263" s="23">
        <v>1338</v>
      </c>
      <c r="D263" s="23">
        <v>7097</v>
      </c>
      <c r="E263" s="23">
        <v>3376</v>
      </c>
      <c r="F263" s="23">
        <v>6306</v>
      </c>
      <c r="G263" s="23">
        <v>3328</v>
      </c>
      <c r="H263" s="23">
        <v>1155</v>
      </c>
      <c r="I263" s="11">
        <f t="shared" si="15"/>
        <v>3665.7142857142858</v>
      </c>
      <c r="J263" s="11">
        <v>1</v>
      </c>
      <c r="K263" s="11">
        <v>1</v>
      </c>
    </row>
    <row r="264" spans="1:11" x14ac:dyDescent="0.25">
      <c r="A264" s="2" t="s">
        <v>15</v>
      </c>
      <c r="B264" s="23">
        <v>3100</v>
      </c>
      <c r="C264" s="23">
        <v>2605</v>
      </c>
      <c r="D264" s="23">
        <v>327</v>
      </c>
      <c r="E264" s="23">
        <v>731</v>
      </c>
      <c r="F264" s="23">
        <v>7710</v>
      </c>
      <c r="G264" s="23">
        <v>2313</v>
      </c>
      <c r="H264" s="23">
        <v>827</v>
      </c>
      <c r="I264" s="11">
        <f t="shared" si="15"/>
        <v>2516.1428571428573</v>
      </c>
      <c r="J264" s="11">
        <v>1</v>
      </c>
      <c r="K264" s="11">
        <v>1</v>
      </c>
    </row>
    <row r="265" spans="1:11" x14ac:dyDescent="0.25">
      <c r="A265" s="2" t="s">
        <v>17</v>
      </c>
      <c r="B265" s="23"/>
      <c r="C265" s="23"/>
      <c r="D265" s="23"/>
      <c r="E265" s="23">
        <v>12350</v>
      </c>
      <c r="F265" s="23"/>
      <c r="G265" s="23"/>
      <c r="H265" s="23">
        <v>101</v>
      </c>
      <c r="I265" s="11">
        <f t="shared" si="15"/>
        <v>1778.7142857142858</v>
      </c>
      <c r="J265" s="11">
        <v>1</v>
      </c>
    </row>
    <row r="266" spans="1:11" x14ac:dyDescent="0.25">
      <c r="A266" s="2" t="s">
        <v>2</v>
      </c>
      <c r="B266" s="23">
        <v>2000</v>
      </c>
      <c r="C266" s="23">
        <v>7</v>
      </c>
      <c r="D266" s="23">
        <v>221</v>
      </c>
      <c r="E266" s="23">
        <v>148</v>
      </c>
      <c r="F266" s="23">
        <v>3098</v>
      </c>
      <c r="G266" s="23">
        <v>176</v>
      </c>
      <c r="H266" s="23">
        <v>422</v>
      </c>
      <c r="I266" s="11">
        <f t="shared" si="15"/>
        <v>867.42857142857144</v>
      </c>
      <c r="J266" s="11">
        <v>1</v>
      </c>
      <c r="K266" s="11">
        <v>1</v>
      </c>
    </row>
    <row r="267" spans="1:11" x14ac:dyDescent="0.25">
      <c r="A267" s="2" t="s">
        <v>40</v>
      </c>
      <c r="B267" s="23"/>
      <c r="C267" s="23"/>
      <c r="D267" s="23"/>
      <c r="E267" s="23"/>
      <c r="F267" s="23">
        <v>14</v>
      </c>
      <c r="G267" s="23">
        <v>4</v>
      </c>
      <c r="H267" s="23">
        <v>502</v>
      </c>
      <c r="I267" s="11">
        <f t="shared" si="15"/>
        <v>74.285714285714292</v>
      </c>
      <c r="J267" s="11">
        <v>1</v>
      </c>
      <c r="K267" s="11">
        <v>1</v>
      </c>
    </row>
    <row r="268" spans="1:11" x14ac:dyDescent="0.25">
      <c r="A268" s="2" t="s">
        <v>12</v>
      </c>
      <c r="B268" s="23">
        <v>164</v>
      </c>
      <c r="C268" s="23">
        <v>80</v>
      </c>
      <c r="D268" s="23"/>
      <c r="E268" s="23">
        <v>23</v>
      </c>
      <c r="F268" s="23">
        <v>89</v>
      </c>
      <c r="G268" s="23">
        <v>112</v>
      </c>
      <c r="H268" s="23">
        <v>43</v>
      </c>
      <c r="I268" s="11">
        <f t="shared" si="15"/>
        <v>73</v>
      </c>
      <c r="J268" s="11">
        <v>1</v>
      </c>
      <c r="K268" s="11">
        <v>1</v>
      </c>
    </row>
    <row r="269" spans="1:11" x14ac:dyDescent="0.25">
      <c r="A269" s="2" t="s">
        <v>1</v>
      </c>
      <c r="B269" s="23">
        <v>40</v>
      </c>
      <c r="C269" s="23">
        <v>30</v>
      </c>
      <c r="D269" s="23">
        <v>4</v>
      </c>
      <c r="E269" s="23">
        <v>39</v>
      </c>
      <c r="F269" s="23">
        <v>90</v>
      </c>
      <c r="G269" s="23">
        <v>164</v>
      </c>
      <c r="H269" s="23">
        <v>143</v>
      </c>
      <c r="I269" s="11">
        <f t="shared" si="15"/>
        <v>72.857142857142861</v>
      </c>
      <c r="J269" s="11">
        <v>1</v>
      </c>
      <c r="K269" s="11">
        <v>1</v>
      </c>
    </row>
    <row r="270" spans="1:11" x14ac:dyDescent="0.25">
      <c r="A270" s="2" t="s">
        <v>45</v>
      </c>
      <c r="B270" s="23"/>
      <c r="C270" s="23">
        <v>30</v>
      </c>
      <c r="D270" s="23">
        <v>24</v>
      </c>
      <c r="E270" s="23">
        <v>49</v>
      </c>
      <c r="F270" s="23">
        <v>72</v>
      </c>
      <c r="G270" s="23">
        <v>2</v>
      </c>
      <c r="H270" s="23">
        <v>2</v>
      </c>
      <c r="I270" s="11">
        <f t="shared" si="15"/>
        <v>25.571428571428573</v>
      </c>
      <c r="J270" s="11">
        <v>1</v>
      </c>
      <c r="K270" s="11">
        <v>1</v>
      </c>
    </row>
    <row r="271" spans="1:11" x14ac:dyDescent="0.25">
      <c r="A271" s="2" t="s">
        <v>7</v>
      </c>
      <c r="B271" s="23">
        <v>2</v>
      </c>
      <c r="C271" s="23">
        <v>9</v>
      </c>
      <c r="D271" s="23">
        <v>3</v>
      </c>
      <c r="E271" s="23">
        <v>15</v>
      </c>
      <c r="F271" s="23">
        <v>82</v>
      </c>
      <c r="G271" s="23">
        <v>24</v>
      </c>
      <c r="H271" s="23">
        <v>10</v>
      </c>
      <c r="I271" s="11">
        <f t="shared" si="15"/>
        <v>20.714285714285715</v>
      </c>
      <c r="J271" s="11">
        <v>1</v>
      </c>
      <c r="K271" s="11">
        <v>1</v>
      </c>
    </row>
    <row r="272" spans="1:11" x14ac:dyDescent="0.25">
      <c r="A272" s="2" t="s">
        <v>44</v>
      </c>
      <c r="B272" s="23">
        <v>5</v>
      </c>
      <c r="C272" s="23">
        <v>3</v>
      </c>
      <c r="D272" s="23">
        <v>5</v>
      </c>
      <c r="E272" s="23">
        <v>13</v>
      </c>
      <c r="F272" s="23">
        <v>36</v>
      </c>
      <c r="G272" s="23">
        <v>8</v>
      </c>
      <c r="H272" s="23">
        <v>17</v>
      </c>
      <c r="I272" s="11">
        <f t="shared" si="15"/>
        <v>12.428571428571429</v>
      </c>
      <c r="J272" s="11">
        <v>1</v>
      </c>
      <c r="K272" s="11">
        <v>1</v>
      </c>
    </row>
    <row r="273" spans="1:11" x14ac:dyDescent="0.25">
      <c r="A273" s="2" t="s">
        <v>3</v>
      </c>
      <c r="B273" s="23"/>
      <c r="C273" s="23"/>
      <c r="D273" s="23"/>
      <c r="E273" s="23"/>
      <c r="F273" s="23">
        <v>36</v>
      </c>
      <c r="G273" s="23">
        <v>14</v>
      </c>
      <c r="H273" s="23"/>
      <c r="I273" s="11">
        <f t="shared" si="15"/>
        <v>7.1428571428571432</v>
      </c>
      <c r="J273" s="11">
        <v>1</v>
      </c>
    </row>
    <row r="274" spans="1:11" x14ac:dyDescent="0.25">
      <c r="A274" s="2" t="s">
        <v>8</v>
      </c>
      <c r="B274" s="23"/>
      <c r="C274" s="23"/>
      <c r="D274" s="23"/>
      <c r="E274" s="23">
        <v>12</v>
      </c>
      <c r="F274" s="23">
        <v>7</v>
      </c>
      <c r="G274" s="23">
        <v>13</v>
      </c>
      <c r="H274" s="23">
        <v>10</v>
      </c>
      <c r="I274" s="11">
        <f t="shared" si="15"/>
        <v>6</v>
      </c>
      <c r="J274" s="11">
        <v>1</v>
      </c>
      <c r="K274" s="11">
        <v>1</v>
      </c>
    </row>
    <row r="275" spans="1:11" x14ac:dyDescent="0.25">
      <c r="A275" s="2" t="s">
        <v>82</v>
      </c>
      <c r="B275" s="23"/>
      <c r="C275" s="23"/>
      <c r="D275" s="23"/>
      <c r="E275" s="23"/>
      <c r="F275" s="23"/>
      <c r="G275" s="23">
        <v>5</v>
      </c>
      <c r="H275" s="23">
        <v>33</v>
      </c>
      <c r="I275" s="11">
        <f t="shared" si="15"/>
        <v>5.4285714285714288</v>
      </c>
      <c r="J275" s="11">
        <v>1</v>
      </c>
      <c r="K275" s="11">
        <v>1</v>
      </c>
    </row>
    <row r="276" spans="1:11" x14ac:dyDescent="0.25">
      <c r="A276" s="2" t="s">
        <v>53</v>
      </c>
      <c r="B276" s="23"/>
      <c r="C276" s="23"/>
      <c r="D276" s="23"/>
      <c r="E276" s="23">
        <v>8</v>
      </c>
      <c r="F276" s="23"/>
      <c r="G276" s="23">
        <v>11</v>
      </c>
      <c r="H276" s="23">
        <v>8</v>
      </c>
      <c r="I276" s="11">
        <f t="shared" si="15"/>
        <v>3.8571428571428572</v>
      </c>
      <c r="J276" s="11">
        <v>1</v>
      </c>
      <c r="K276" s="11">
        <v>1</v>
      </c>
    </row>
    <row r="277" spans="1:11" x14ac:dyDescent="0.25">
      <c r="A277" s="2" t="s">
        <v>42</v>
      </c>
      <c r="B277" s="23"/>
      <c r="C277" s="23">
        <v>4</v>
      </c>
      <c r="D277" s="23"/>
      <c r="E277" s="23">
        <v>3</v>
      </c>
      <c r="F277" s="23">
        <v>4</v>
      </c>
      <c r="G277" s="23">
        <v>2</v>
      </c>
      <c r="H277" s="23">
        <v>11</v>
      </c>
      <c r="I277" s="11">
        <f t="shared" si="15"/>
        <v>3.4285714285714284</v>
      </c>
      <c r="J277" s="11">
        <v>1</v>
      </c>
      <c r="K277" s="11">
        <v>1</v>
      </c>
    </row>
    <row r="278" spans="1:11" x14ac:dyDescent="0.25">
      <c r="A278" s="2" t="s">
        <v>13</v>
      </c>
      <c r="B278" s="23">
        <v>16</v>
      </c>
      <c r="C278" s="23"/>
      <c r="D278" s="23"/>
      <c r="E278" s="23">
        <v>1</v>
      </c>
      <c r="F278" s="23">
        <v>1</v>
      </c>
      <c r="G278" s="23"/>
      <c r="H278" s="23">
        <v>1</v>
      </c>
      <c r="I278" s="11">
        <f t="shared" si="15"/>
        <v>2.7142857142857144</v>
      </c>
      <c r="J278" s="11">
        <v>1</v>
      </c>
      <c r="K278" s="11">
        <v>1</v>
      </c>
    </row>
    <row r="279" spans="1:11" x14ac:dyDescent="0.25">
      <c r="A279" s="2" t="s">
        <v>50</v>
      </c>
      <c r="B279" s="23"/>
      <c r="C279" s="23"/>
      <c r="D279" s="23"/>
      <c r="E279" s="23">
        <v>5</v>
      </c>
      <c r="F279" s="23">
        <v>5</v>
      </c>
      <c r="G279" s="23"/>
      <c r="H279" s="23"/>
      <c r="I279" s="11">
        <f t="shared" si="15"/>
        <v>1.4285714285714286</v>
      </c>
      <c r="J279" s="11">
        <v>1</v>
      </c>
      <c r="K279" s="11">
        <v>1</v>
      </c>
    </row>
    <row r="280" spans="1:11" x14ac:dyDescent="0.25">
      <c r="A280" s="2" t="s">
        <v>46</v>
      </c>
      <c r="B280" s="23"/>
      <c r="C280" s="23"/>
      <c r="D280" s="23"/>
      <c r="E280" s="23"/>
      <c r="F280" s="23"/>
      <c r="G280" s="23">
        <v>9</v>
      </c>
      <c r="H280" s="23"/>
      <c r="I280" s="11">
        <f t="shared" si="15"/>
        <v>1.2857142857142858</v>
      </c>
      <c r="J280" s="11">
        <v>1</v>
      </c>
      <c r="K280" s="11">
        <v>1</v>
      </c>
    </row>
    <row r="281" spans="1:11" x14ac:dyDescent="0.25">
      <c r="A281" s="2" t="s">
        <v>52</v>
      </c>
      <c r="B281" s="23"/>
      <c r="C281" s="23">
        <v>1</v>
      </c>
      <c r="D281" s="23"/>
      <c r="E281" s="23"/>
      <c r="F281" s="23">
        <v>1</v>
      </c>
      <c r="G281" s="23">
        <v>5</v>
      </c>
      <c r="H281" s="23">
        <v>1</v>
      </c>
      <c r="I281" s="11">
        <f t="shared" si="15"/>
        <v>1.1428571428571428</v>
      </c>
      <c r="J281" s="11">
        <v>1</v>
      </c>
      <c r="K281" s="11">
        <v>1</v>
      </c>
    </row>
    <row r="282" spans="1:11" x14ac:dyDescent="0.25">
      <c r="A282" s="2" t="s">
        <v>81</v>
      </c>
      <c r="B282" s="23"/>
      <c r="C282" s="23"/>
      <c r="D282" s="23"/>
      <c r="E282" s="23">
        <v>7</v>
      </c>
      <c r="F282" s="23"/>
      <c r="G282" s="23"/>
      <c r="H282" s="23"/>
      <c r="I282" s="11">
        <f t="shared" si="15"/>
        <v>1</v>
      </c>
      <c r="J282" s="11">
        <v>1</v>
      </c>
      <c r="K282" s="11">
        <v>1</v>
      </c>
    </row>
    <row r="283" spans="1:11" x14ac:dyDescent="0.25">
      <c r="A283" s="2" t="s">
        <v>51</v>
      </c>
      <c r="B283" s="23"/>
      <c r="C283" s="23"/>
      <c r="D283" s="23"/>
      <c r="E283" s="23"/>
      <c r="F283" s="23">
        <v>1</v>
      </c>
      <c r="G283" s="23">
        <v>3</v>
      </c>
      <c r="H283" s="23">
        <v>1</v>
      </c>
      <c r="I283" s="11">
        <f t="shared" si="15"/>
        <v>0.7142857142857143</v>
      </c>
      <c r="J283" s="11">
        <v>1</v>
      </c>
      <c r="K283" s="11">
        <v>1</v>
      </c>
    </row>
    <row r="284" spans="1:11" x14ac:dyDescent="0.25">
      <c r="A284" s="66" t="s">
        <v>79</v>
      </c>
      <c r="B284" s="68"/>
      <c r="C284" s="68"/>
      <c r="D284" s="23">
        <v>2</v>
      </c>
      <c r="E284" s="68"/>
      <c r="F284" s="23">
        <v>2</v>
      </c>
      <c r="G284" s="68"/>
      <c r="H284" s="68"/>
      <c r="I284" s="14">
        <f t="shared" si="15"/>
        <v>0.5714285714285714</v>
      </c>
      <c r="J284" s="11">
        <v>1</v>
      </c>
    </row>
    <row r="285" spans="1:11" x14ac:dyDescent="0.25">
      <c r="A285" s="2" t="s">
        <v>4</v>
      </c>
      <c r="B285" s="23"/>
      <c r="C285" s="23"/>
      <c r="D285" s="23"/>
      <c r="E285" s="23">
        <v>2</v>
      </c>
      <c r="F285" s="23"/>
      <c r="G285" s="23"/>
      <c r="H285" s="23">
        <v>1</v>
      </c>
      <c r="I285" s="11">
        <f t="shared" si="15"/>
        <v>0.42857142857142855</v>
      </c>
      <c r="J285" s="11">
        <v>1</v>
      </c>
    </row>
    <row r="286" spans="1:11" x14ac:dyDescent="0.25">
      <c r="A286" s="2" t="s">
        <v>54</v>
      </c>
      <c r="B286" s="23"/>
      <c r="C286" s="23"/>
      <c r="D286" s="23"/>
      <c r="E286" s="23"/>
      <c r="F286" s="23">
        <v>2</v>
      </c>
      <c r="G286" s="23"/>
      <c r="H286" s="23"/>
      <c r="I286" s="11">
        <f t="shared" si="15"/>
        <v>0.2857142857142857</v>
      </c>
      <c r="J286" s="11">
        <v>1</v>
      </c>
      <c r="K286" s="11">
        <v>1</v>
      </c>
    </row>
    <row r="287" spans="1:11" x14ac:dyDescent="0.25">
      <c r="A287" s="2" t="s">
        <v>32</v>
      </c>
      <c r="B287" s="23"/>
      <c r="C287" s="23"/>
      <c r="D287" s="23"/>
      <c r="E287" s="23"/>
      <c r="F287" s="23"/>
      <c r="G287" s="23"/>
      <c r="H287" s="23">
        <v>2</v>
      </c>
      <c r="I287" s="11">
        <f t="shared" si="15"/>
        <v>0.2857142857142857</v>
      </c>
      <c r="J287" s="11">
        <v>1</v>
      </c>
      <c r="K287" s="11">
        <v>1</v>
      </c>
    </row>
    <row r="288" spans="1:11" x14ac:dyDescent="0.25">
      <c r="A288" s="2" t="s">
        <v>43</v>
      </c>
      <c r="B288" s="23"/>
      <c r="C288" s="23"/>
      <c r="D288" s="23"/>
      <c r="E288" s="23"/>
      <c r="F288" s="23"/>
      <c r="G288" s="23">
        <v>1</v>
      </c>
      <c r="H288" s="23"/>
      <c r="I288" s="11">
        <f t="shared" si="15"/>
        <v>0.14285714285714285</v>
      </c>
      <c r="J288" s="11">
        <v>1</v>
      </c>
    </row>
    <row r="289" spans="1:11" x14ac:dyDescent="0.25">
      <c r="A289" s="65" t="s">
        <v>83</v>
      </c>
      <c r="B289" s="67"/>
      <c r="C289" s="67"/>
      <c r="D289" s="67"/>
      <c r="E289" s="67"/>
      <c r="F289" s="67"/>
      <c r="G289" s="67"/>
      <c r="H289" s="67">
        <v>1</v>
      </c>
      <c r="I289" s="69">
        <f t="shared" si="15"/>
        <v>0.14285714285714285</v>
      </c>
      <c r="J289" s="11">
        <v>1</v>
      </c>
    </row>
    <row r="290" spans="1:11" x14ac:dyDescent="0.25">
      <c r="A290" s="2" t="s">
        <v>118</v>
      </c>
      <c r="B290" s="23">
        <v>89487</v>
      </c>
      <c r="C290" s="23">
        <v>70762</v>
      </c>
      <c r="D290" s="23">
        <v>55697</v>
      </c>
      <c r="E290" s="23">
        <v>99759</v>
      </c>
      <c r="F290" s="23">
        <v>164869</v>
      </c>
      <c r="G290" s="23">
        <v>71517</v>
      </c>
      <c r="H290" s="23">
        <v>92108</v>
      </c>
      <c r="I290" s="11">
        <f t="shared" si="15"/>
        <v>92028.428571428565</v>
      </c>
      <c r="J290" s="11">
        <f>SUM(J260:J289)</f>
        <v>30</v>
      </c>
    </row>
    <row r="291" spans="1:11" x14ac:dyDescent="0.25">
      <c r="A291" s="2" t="s">
        <v>119</v>
      </c>
      <c r="B291">
        <v>11</v>
      </c>
      <c r="C291">
        <v>13</v>
      </c>
      <c r="D291">
        <v>11</v>
      </c>
      <c r="E291">
        <v>19</v>
      </c>
      <c r="F291">
        <v>21</v>
      </c>
      <c r="G291">
        <v>21</v>
      </c>
      <c r="H291" s="23">
        <v>23</v>
      </c>
      <c r="I291" s="11">
        <f t="shared" si="15"/>
        <v>17</v>
      </c>
      <c r="K291" s="11">
        <f>SUM(K260:K289)</f>
        <v>24</v>
      </c>
    </row>
    <row r="294" spans="1:11" x14ac:dyDescent="0.25">
      <c r="A294" s="30" t="s">
        <v>117</v>
      </c>
    </row>
    <row r="295" spans="1:11" x14ac:dyDescent="0.25">
      <c r="A295" t="s">
        <v>87</v>
      </c>
    </row>
    <row r="297" spans="1:11" x14ac:dyDescent="0.25">
      <c r="A297" s="12">
        <v>1986</v>
      </c>
    </row>
    <row r="298" spans="1:11" x14ac:dyDescent="0.25">
      <c r="A298" t="s">
        <v>76</v>
      </c>
    </row>
    <row r="299" spans="1:11" x14ac:dyDescent="0.25">
      <c r="A299" s="31"/>
      <c r="B299" s="32">
        <v>31528</v>
      </c>
      <c r="C299" s="32">
        <v>31533</v>
      </c>
      <c r="D299" s="33">
        <v>31538</v>
      </c>
      <c r="E299" s="33">
        <v>31543</v>
      </c>
      <c r="F299" s="33">
        <v>31548</v>
      </c>
      <c r="G299" s="32">
        <v>31553</v>
      </c>
      <c r="H299" s="59" t="s">
        <v>24</v>
      </c>
    </row>
    <row r="300" spans="1:11" x14ac:dyDescent="0.25">
      <c r="A300" s="31" t="s">
        <v>11</v>
      </c>
      <c r="D300" s="36">
        <v>6000</v>
      </c>
      <c r="E300" s="36">
        <v>8000</v>
      </c>
      <c r="F300" s="23"/>
      <c r="H300" s="11">
        <f>SUM(B300:G300)</f>
        <v>14000</v>
      </c>
    </row>
    <row r="301" spans="1:11" x14ac:dyDescent="0.25">
      <c r="A301" s="31" t="s">
        <v>77</v>
      </c>
      <c r="D301" s="36">
        <v>300</v>
      </c>
      <c r="E301" s="36">
        <v>700</v>
      </c>
      <c r="F301" s="23"/>
      <c r="H301" s="11">
        <f t="shared" ref="H301:H311" si="16">SUM(B301:G301)</f>
        <v>1000</v>
      </c>
    </row>
    <row r="302" spans="1:11" x14ac:dyDescent="0.25">
      <c r="A302" s="31" t="s">
        <v>15</v>
      </c>
      <c r="D302" s="36">
        <v>200</v>
      </c>
      <c r="E302" s="36">
        <v>400</v>
      </c>
      <c r="F302" s="23"/>
      <c r="H302" s="11">
        <f t="shared" si="16"/>
        <v>600</v>
      </c>
    </row>
    <row r="303" spans="1:11" x14ac:dyDescent="0.25">
      <c r="A303" s="31" t="s">
        <v>78</v>
      </c>
      <c r="D303" s="35">
        <v>100</v>
      </c>
      <c r="E303" s="36">
        <v>500</v>
      </c>
      <c r="F303" s="23"/>
      <c r="H303" s="11">
        <f t="shared" si="16"/>
        <v>600</v>
      </c>
    </row>
    <row r="304" spans="1:11" x14ac:dyDescent="0.25">
      <c r="A304" s="31" t="s">
        <v>14</v>
      </c>
      <c r="D304" s="35">
        <v>30</v>
      </c>
      <c r="E304" s="36">
        <v>100</v>
      </c>
      <c r="F304" s="23"/>
      <c r="H304" s="11">
        <f t="shared" si="16"/>
        <v>130</v>
      </c>
    </row>
    <row r="305" spans="1:8" x14ac:dyDescent="0.25">
      <c r="A305" s="31" t="s">
        <v>2</v>
      </c>
      <c r="D305" s="35">
        <v>200</v>
      </c>
      <c r="E305" s="36">
        <v>75</v>
      </c>
      <c r="F305" s="23"/>
      <c r="H305" s="11">
        <f t="shared" si="16"/>
        <v>275</v>
      </c>
    </row>
    <row r="306" spans="1:8" x14ac:dyDescent="0.25">
      <c r="A306" s="31" t="s">
        <v>12</v>
      </c>
      <c r="D306" s="37"/>
      <c r="E306" s="36">
        <v>50</v>
      </c>
      <c r="F306" s="23"/>
      <c r="H306" s="11">
        <f t="shared" si="16"/>
        <v>50</v>
      </c>
    </row>
    <row r="307" spans="1:8" x14ac:dyDescent="0.25">
      <c r="A307" s="31" t="s">
        <v>1</v>
      </c>
      <c r="D307" s="36">
        <v>1</v>
      </c>
      <c r="E307" s="36">
        <v>5</v>
      </c>
      <c r="F307" s="23"/>
      <c r="H307" s="11">
        <f t="shared" si="16"/>
        <v>6</v>
      </c>
    </row>
    <row r="308" spans="1:8" x14ac:dyDescent="0.25">
      <c r="A308" s="31" t="s">
        <v>13</v>
      </c>
      <c r="D308" s="37"/>
      <c r="E308" s="36">
        <v>2</v>
      </c>
      <c r="F308" s="23"/>
      <c r="H308" s="11">
        <f t="shared" si="16"/>
        <v>2</v>
      </c>
    </row>
    <row r="309" spans="1:8" x14ac:dyDescent="0.25">
      <c r="A309" s="31" t="s">
        <v>44</v>
      </c>
      <c r="D309" s="37"/>
      <c r="E309" s="36">
        <v>1</v>
      </c>
      <c r="F309" s="23"/>
      <c r="H309" s="11">
        <f t="shared" si="16"/>
        <v>1</v>
      </c>
    </row>
    <row r="310" spans="1:8" x14ac:dyDescent="0.25">
      <c r="A310" s="31" t="s">
        <v>7</v>
      </c>
      <c r="D310" s="23"/>
      <c r="E310" s="23"/>
      <c r="F310" s="23"/>
      <c r="H310" s="11">
        <f t="shared" si="16"/>
        <v>0</v>
      </c>
    </row>
    <row r="311" spans="1:8" x14ac:dyDescent="0.25">
      <c r="A311" t="s">
        <v>24</v>
      </c>
      <c r="B311">
        <f>SUM(B300:B310)</f>
        <v>0</v>
      </c>
      <c r="C311">
        <f>SUM(C300:C310)</f>
        <v>0</v>
      </c>
      <c r="D311">
        <f>SUM(D300:D310)</f>
        <v>6831</v>
      </c>
      <c r="E311">
        <f>SUM(E300:E310)</f>
        <v>9833</v>
      </c>
      <c r="F311">
        <f>SUM(F300:F310)</f>
        <v>0</v>
      </c>
      <c r="G311">
        <f>SUM(G301:G310)</f>
        <v>0</v>
      </c>
      <c r="H311" s="11">
        <f t="shared" si="16"/>
        <v>16664</v>
      </c>
    </row>
    <row r="313" spans="1:8" x14ac:dyDescent="0.25">
      <c r="A313" s="60">
        <v>1989</v>
      </c>
    </row>
    <row r="314" spans="1:8" x14ac:dyDescent="0.25">
      <c r="A314" s="61" t="s">
        <v>84</v>
      </c>
    </row>
    <row r="315" spans="1:8" x14ac:dyDescent="0.25">
      <c r="B315" s="32">
        <v>32624</v>
      </c>
      <c r="C315" s="33">
        <v>32629</v>
      </c>
      <c r="D315" s="33">
        <v>32634</v>
      </c>
      <c r="E315" s="33">
        <v>32639</v>
      </c>
      <c r="F315" s="33">
        <v>32644</v>
      </c>
      <c r="G315" t="s">
        <v>85</v>
      </c>
      <c r="H315" s="59" t="s">
        <v>24</v>
      </c>
    </row>
    <row r="316" spans="1:8" x14ac:dyDescent="0.25">
      <c r="A316" s="31" t="s">
        <v>11</v>
      </c>
      <c r="B316" s="23"/>
      <c r="C316" s="35">
        <v>1000</v>
      </c>
      <c r="D316" s="35">
        <v>500</v>
      </c>
      <c r="E316" s="36">
        <v>10000</v>
      </c>
      <c r="F316" s="35">
        <v>500</v>
      </c>
      <c r="G316" s="51">
        <v>25</v>
      </c>
      <c r="H316" s="11">
        <f>SUM(B316:G316)</f>
        <v>12025</v>
      </c>
    </row>
    <row r="317" spans="1:8" x14ac:dyDescent="0.25">
      <c r="A317" s="31" t="s">
        <v>14</v>
      </c>
      <c r="B317" s="23"/>
      <c r="C317" s="35">
        <v>10</v>
      </c>
      <c r="D317" s="35">
        <v>50</v>
      </c>
      <c r="E317" s="35">
        <v>1500</v>
      </c>
      <c r="F317" s="35">
        <v>200</v>
      </c>
      <c r="H317" s="11">
        <f t="shared" ref="H317:H329" si="17">SUM(B317:G317)</f>
        <v>1760</v>
      </c>
    </row>
    <row r="318" spans="1:8" x14ac:dyDescent="0.25">
      <c r="A318" s="31" t="s">
        <v>15</v>
      </c>
      <c r="B318" s="23"/>
      <c r="C318" s="37"/>
      <c r="D318" s="37"/>
      <c r="E318" s="35">
        <v>500</v>
      </c>
      <c r="F318" s="36">
        <v>25</v>
      </c>
      <c r="H318" s="11">
        <f t="shared" si="17"/>
        <v>525</v>
      </c>
    </row>
    <row r="319" spans="1:8" x14ac:dyDescent="0.25">
      <c r="A319" s="31" t="s">
        <v>77</v>
      </c>
      <c r="B319" s="23"/>
      <c r="C319" s="23"/>
      <c r="D319" s="35">
        <v>50</v>
      </c>
      <c r="E319" s="37"/>
      <c r="F319" s="35">
        <v>25</v>
      </c>
      <c r="H319" s="11">
        <f t="shared" si="17"/>
        <v>75</v>
      </c>
    </row>
    <row r="320" spans="1:8" x14ac:dyDescent="0.25">
      <c r="A320" s="31" t="s">
        <v>78</v>
      </c>
      <c r="B320" s="23"/>
      <c r="C320" s="36">
        <v>1</v>
      </c>
      <c r="D320" s="36">
        <v>250</v>
      </c>
      <c r="E320" s="37"/>
      <c r="F320" s="36">
        <v>200</v>
      </c>
      <c r="H320" s="11">
        <f t="shared" si="17"/>
        <v>451</v>
      </c>
    </row>
    <row r="321" spans="1:8" x14ac:dyDescent="0.25">
      <c r="A321" s="31" t="s">
        <v>12</v>
      </c>
      <c r="B321" s="23"/>
      <c r="C321" s="36"/>
      <c r="D321" s="36"/>
      <c r="E321" s="36"/>
      <c r="F321" s="36"/>
      <c r="H321" s="11">
        <f t="shared" si="17"/>
        <v>0</v>
      </c>
    </row>
    <row r="322" spans="1:8" x14ac:dyDescent="0.25">
      <c r="A322" s="31" t="s">
        <v>45</v>
      </c>
      <c r="B322" s="23"/>
      <c r="C322" s="23"/>
      <c r="D322" s="37"/>
      <c r="E322" s="36">
        <v>8</v>
      </c>
      <c r="F322" s="23"/>
      <c r="H322" s="11">
        <f t="shared" si="17"/>
        <v>8</v>
      </c>
    </row>
    <row r="323" spans="1:8" x14ac:dyDescent="0.25">
      <c r="A323" s="31" t="s">
        <v>1</v>
      </c>
      <c r="B323" s="23"/>
      <c r="C323" s="23"/>
      <c r="D323" s="37"/>
      <c r="E323" s="23"/>
      <c r="F323" s="23"/>
      <c r="H323" s="11">
        <f t="shared" si="17"/>
        <v>0</v>
      </c>
    </row>
    <row r="324" spans="1:8" x14ac:dyDescent="0.25">
      <c r="A324" s="31" t="s">
        <v>7</v>
      </c>
      <c r="B324" s="23"/>
      <c r="C324" s="23"/>
      <c r="D324" s="23"/>
      <c r="E324" s="23"/>
      <c r="F324" s="23"/>
      <c r="H324" s="11">
        <f t="shared" si="17"/>
        <v>0</v>
      </c>
    </row>
    <row r="325" spans="1:8" x14ac:dyDescent="0.25">
      <c r="A325" s="31" t="s">
        <v>2</v>
      </c>
      <c r="B325" s="23"/>
      <c r="C325" s="23"/>
      <c r="D325" s="23"/>
      <c r="E325" s="36">
        <v>1</v>
      </c>
      <c r="F325" s="37"/>
      <c r="H325" s="11">
        <f t="shared" si="17"/>
        <v>1</v>
      </c>
    </row>
    <row r="326" spans="1:8" x14ac:dyDescent="0.25">
      <c r="A326" s="31" t="s">
        <v>42</v>
      </c>
      <c r="B326" s="23"/>
      <c r="C326" s="23"/>
      <c r="D326" s="36">
        <v>3</v>
      </c>
      <c r="E326" s="35">
        <v>1</v>
      </c>
      <c r="F326" s="37"/>
      <c r="H326" s="11">
        <f t="shared" si="17"/>
        <v>4</v>
      </c>
    </row>
    <row r="327" spans="1:8" x14ac:dyDescent="0.25">
      <c r="A327" s="31" t="s">
        <v>44</v>
      </c>
      <c r="B327" s="23"/>
      <c r="C327" s="23"/>
      <c r="D327" s="35"/>
      <c r="E327" s="23"/>
      <c r="F327" s="23"/>
      <c r="H327" s="11">
        <f t="shared" si="17"/>
        <v>0</v>
      </c>
    </row>
    <row r="328" spans="1:8" x14ac:dyDescent="0.25">
      <c r="A328" s="31" t="s">
        <v>52</v>
      </c>
      <c r="B328" s="23"/>
      <c r="C328" s="37"/>
      <c r="D328" s="37"/>
      <c r="E328" s="37"/>
      <c r="F328" s="37"/>
      <c r="H328" s="11">
        <f t="shared" si="17"/>
        <v>0</v>
      </c>
    </row>
    <row r="329" spans="1:8" x14ac:dyDescent="0.25">
      <c r="A329" t="s">
        <v>24</v>
      </c>
      <c r="B329" s="11">
        <f t="shared" ref="B329:G329" si="18">SUM(B316:B328)</f>
        <v>0</v>
      </c>
      <c r="C329" s="11">
        <f t="shared" si="18"/>
        <v>1011</v>
      </c>
      <c r="D329" s="11">
        <f t="shared" si="18"/>
        <v>853</v>
      </c>
      <c r="E329" s="11">
        <f t="shared" si="18"/>
        <v>12010</v>
      </c>
      <c r="F329" s="11">
        <f t="shared" si="18"/>
        <v>950</v>
      </c>
      <c r="G329" s="11">
        <f t="shared" si="18"/>
        <v>25</v>
      </c>
      <c r="H329" s="11">
        <f t="shared" si="17"/>
        <v>14849</v>
      </c>
    </row>
    <row r="331" spans="1:8" x14ac:dyDescent="0.25">
      <c r="A331" s="60">
        <v>1990</v>
      </c>
    </row>
    <row r="332" spans="1:8" x14ac:dyDescent="0.25">
      <c r="A332" s="61" t="s">
        <v>84</v>
      </c>
    </row>
    <row r="333" spans="1:8" x14ac:dyDescent="0.25">
      <c r="A333" s="31"/>
      <c r="B333" s="32">
        <v>32989</v>
      </c>
      <c r="C333" s="33">
        <v>32994</v>
      </c>
      <c r="D333" s="33">
        <v>32999</v>
      </c>
      <c r="E333" s="33">
        <v>33004</v>
      </c>
      <c r="F333" s="33">
        <v>33009</v>
      </c>
      <c r="G333" s="32">
        <v>33014</v>
      </c>
      <c r="H333" s="59" t="s">
        <v>24</v>
      </c>
    </row>
    <row r="334" spans="1:8" x14ac:dyDescent="0.25">
      <c r="A334" s="31" t="s">
        <v>11</v>
      </c>
      <c r="B334" s="23"/>
      <c r="C334" s="35">
        <v>190</v>
      </c>
      <c r="D334" s="35">
        <v>950</v>
      </c>
      <c r="E334" s="35">
        <v>370</v>
      </c>
      <c r="F334" s="35">
        <v>500</v>
      </c>
      <c r="H334" s="11">
        <f>SUM(B334:G334)</f>
        <v>2010</v>
      </c>
    </row>
    <row r="335" spans="1:8" x14ac:dyDescent="0.25">
      <c r="A335" s="31" t="s">
        <v>77</v>
      </c>
      <c r="B335" s="23"/>
      <c r="C335" s="35">
        <v>75</v>
      </c>
      <c r="D335" s="36">
        <v>1690</v>
      </c>
      <c r="E335" s="36">
        <v>1200</v>
      </c>
      <c r="F335" s="36">
        <v>50</v>
      </c>
      <c r="H335" s="11">
        <f t="shared" ref="H335:H345" si="19">SUM(B335:G335)</f>
        <v>3015</v>
      </c>
    </row>
    <row r="336" spans="1:8" x14ac:dyDescent="0.25">
      <c r="A336" s="31" t="s">
        <v>78</v>
      </c>
      <c r="B336" s="23"/>
      <c r="C336" s="37">
        <v>2</v>
      </c>
      <c r="D336" s="36">
        <v>910</v>
      </c>
      <c r="E336" s="36">
        <v>750</v>
      </c>
      <c r="F336" s="35">
        <v>150</v>
      </c>
      <c r="H336" s="11">
        <f t="shared" si="19"/>
        <v>1812</v>
      </c>
    </row>
    <row r="337" spans="1:8" x14ac:dyDescent="0.25">
      <c r="A337" s="31" t="s">
        <v>14</v>
      </c>
      <c r="B337" s="23"/>
      <c r="C337" s="36">
        <v>3</v>
      </c>
      <c r="D337" s="36">
        <v>10</v>
      </c>
      <c r="E337" s="36">
        <v>70</v>
      </c>
      <c r="F337" s="36">
        <v>50</v>
      </c>
      <c r="H337" s="11">
        <f t="shared" si="19"/>
        <v>133</v>
      </c>
    </row>
    <row r="338" spans="1:8" x14ac:dyDescent="0.25">
      <c r="A338" s="31" t="s">
        <v>15</v>
      </c>
      <c r="B338" s="23"/>
      <c r="C338" s="35">
        <v>3</v>
      </c>
      <c r="D338" s="35">
        <v>21</v>
      </c>
      <c r="E338" s="36">
        <v>32</v>
      </c>
      <c r="F338" s="35">
        <v>2</v>
      </c>
      <c r="H338" s="11">
        <f t="shared" si="19"/>
        <v>58</v>
      </c>
    </row>
    <row r="339" spans="1:8" x14ac:dyDescent="0.25">
      <c r="A339" s="31" t="s">
        <v>2</v>
      </c>
      <c r="B339" s="23"/>
      <c r="C339" s="35">
        <v>50</v>
      </c>
      <c r="D339" s="35">
        <v>30</v>
      </c>
      <c r="E339" s="36">
        <v>6</v>
      </c>
      <c r="F339" s="23"/>
      <c r="H339" s="11">
        <f t="shared" si="19"/>
        <v>86</v>
      </c>
    </row>
    <row r="340" spans="1:8" x14ac:dyDescent="0.25">
      <c r="A340" s="31" t="s">
        <v>45</v>
      </c>
      <c r="B340" s="23"/>
      <c r="C340" s="37">
        <v>5</v>
      </c>
      <c r="D340" s="37"/>
      <c r="E340" s="37"/>
      <c r="F340" s="37"/>
      <c r="H340" s="11">
        <f t="shared" si="19"/>
        <v>5</v>
      </c>
    </row>
    <row r="341" spans="1:8" x14ac:dyDescent="0.25">
      <c r="A341" s="31" t="s">
        <v>44</v>
      </c>
      <c r="B341" s="23"/>
      <c r="C341" s="37"/>
      <c r="D341" s="37"/>
      <c r="E341" s="36">
        <v>3</v>
      </c>
      <c r="F341" s="37"/>
      <c r="H341" s="11">
        <f t="shared" si="19"/>
        <v>3</v>
      </c>
    </row>
    <row r="342" spans="1:8" x14ac:dyDescent="0.25">
      <c r="A342" s="31" t="s">
        <v>1</v>
      </c>
      <c r="B342" s="23"/>
      <c r="C342" s="37"/>
      <c r="D342" s="37"/>
      <c r="E342" s="36">
        <v>1</v>
      </c>
      <c r="F342" s="37"/>
      <c r="H342" s="11">
        <f t="shared" si="19"/>
        <v>1</v>
      </c>
    </row>
    <row r="343" spans="1:8" x14ac:dyDescent="0.25">
      <c r="A343" s="31" t="s">
        <v>7</v>
      </c>
      <c r="B343" s="23"/>
      <c r="C343" s="23"/>
      <c r="D343" s="23"/>
      <c r="E343" s="23"/>
      <c r="F343" s="23"/>
      <c r="H343" s="11">
        <f t="shared" si="19"/>
        <v>0</v>
      </c>
    </row>
    <row r="344" spans="1:8" x14ac:dyDescent="0.25">
      <c r="A344" s="31" t="s">
        <v>79</v>
      </c>
      <c r="B344" s="23"/>
      <c r="C344" s="23"/>
      <c r="D344" s="23"/>
      <c r="E344" s="23"/>
      <c r="F344" s="23"/>
      <c r="H344" s="11">
        <f t="shared" si="19"/>
        <v>0</v>
      </c>
    </row>
    <row r="345" spans="1:8" x14ac:dyDescent="0.25">
      <c r="A345" t="s">
        <v>24</v>
      </c>
      <c r="B345" s="23">
        <f t="shared" ref="B345:G345" si="20">SUM(B334:B344)</f>
        <v>0</v>
      </c>
      <c r="C345" s="23">
        <f t="shared" si="20"/>
        <v>328</v>
      </c>
      <c r="D345" s="23">
        <f t="shared" si="20"/>
        <v>3611</v>
      </c>
      <c r="E345" s="23">
        <f t="shared" si="20"/>
        <v>2432</v>
      </c>
      <c r="F345" s="23">
        <f t="shared" si="20"/>
        <v>752</v>
      </c>
      <c r="G345" s="23">
        <f t="shared" si="20"/>
        <v>0</v>
      </c>
      <c r="H345" s="11">
        <f t="shared" si="19"/>
        <v>7123</v>
      </c>
    </row>
    <row r="346" spans="1:8" x14ac:dyDescent="0.25">
      <c r="A346" s="31"/>
      <c r="B346" s="23"/>
      <c r="C346" s="37"/>
      <c r="D346" s="37"/>
      <c r="E346" s="37"/>
      <c r="F346" s="37"/>
    </row>
    <row r="347" spans="1:8" x14ac:dyDescent="0.25">
      <c r="A347" s="60">
        <v>1991</v>
      </c>
      <c r="B347" s="23"/>
      <c r="C347" s="23"/>
      <c r="D347" s="23"/>
      <c r="E347" s="23"/>
      <c r="F347" s="23"/>
    </row>
    <row r="348" spans="1:8" x14ac:dyDescent="0.25">
      <c r="A348" s="61" t="s">
        <v>86</v>
      </c>
    </row>
    <row r="349" spans="1:8" x14ac:dyDescent="0.25">
      <c r="A349" s="31"/>
      <c r="B349" s="32">
        <v>33354</v>
      </c>
      <c r="C349" s="33">
        <v>33359</v>
      </c>
      <c r="D349" s="33">
        <v>33364</v>
      </c>
      <c r="E349" s="33">
        <v>33369</v>
      </c>
      <c r="F349" s="33">
        <v>33374</v>
      </c>
      <c r="G349" s="32">
        <v>33379</v>
      </c>
      <c r="H349" s="59" t="s">
        <v>24</v>
      </c>
    </row>
    <row r="350" spans="1:8" x14ac:dyDescent="0.25">
      <c r="A350" s="31" t="s">
        <v>11</v>
      </c>
      <c r="B350" s="37"/>
      <c r="C350" s="35">
        <v>10</v>
      </c>
      <c r="D350" s="36">
        <v>13450</v>
      </c>
      <c r="E350" s="36">
        <v>2000</v>
      </c>
      <c r="F350" s="36">
        <v>5050</v>
      </c>
      <c r="H350" s="11">
        <f t="shared" ref="H350:H369" si="21">SUM(B350:G350)</f>
        <v>20510</v>
      </c>
    </row>
    <row r="351" spans="1:8" x14ac:dyDescent="0.25">
      <c r="A351" s="31" t="s">
        <v>17</v>
      </c>
      <c r="B351" s="38"/>
      <c r="C351" s="23"/>
      <c r="D351" s="35">
        <v>100</v>
      </c>
      <c r="E351" s="23"/>
      <c r="F351" s="23"/>
      <c r="H351" s="11">
        <f t="shared" si="21"/>
        <v>100</v>
      </c>
    </row>
    <row r="352" spans="1:8" x14ac:dyDescent="0.25">
      <c r="A352" s="31" t="s">
        <v>14</v>
      </c>
      <c r="B352" s="36">
        <v>2</v>
      </c>
      <c r="C352" s="36">
        <v>12</v>
      </c>
      <c r="D352" s="36">
        <v>105</v>
      </c>
      <c r="E352" s="36">
        <v>400</v>
      </c>
      <c r="F352" s="35">
        <v>700</v>
      </c>
      <c r="H352" s="11">
        <f t="shared" si="21"/>
        <v>1219</v>
      </c>
    </row>
    <row r="353" spans="1:8" x14ac:dyDescent="0.25">
      <c r="A353" s="31" t="s">
        <v>77</v>
      </c>
      <c r="B353" s="37"/>
      <c r="C353" s="37"/>
      <c r="D353" s="36">
        <v>2</v>
      </c>
      <c r="E353" s="36">
        <v>600</v>
      </c>
      <c r="F353" s="37"/>
      <c r="H353" s="11">
        <f t="shared" si="21"/>
        <v>602</v>
      </c>
    </row>
    <row r="354" spans="1:8" x14ac:dyDescent="0.25">
      <c r="A354" s="31" t="s">
        <v>78</v>
      </c>
      <c r="B354" s="38"/>
      <c r="C354" s="35">
        <v>1</v>
      </c>
      <c r="D354" s="35">
        <v>165</v>
      </c>
      <c r="E354" s="36">
        <v>600</v>
      </c>
      <c r="F354" s="23"/>
      <c r="H354" s="11">
        <f t="shared" si="21"/>
        <v>766</v>
      </c>
    </row>
    <row r="355" spans="1:8" x14ac:dyDescent="0.25">
      <c r="A355" s="31" t="s">
        <v>15</v>
      </c>
      <c r="B355" s="38"/>
      <c r="C355" s="37"/>
      <c r="D355" s="36">
        <v>91</v>
      </c>
      <c r="E355" s="36">
        <v>40</v>
      </c>
      <c r="F355" s="36">
        <v>52</v>
      </c>
      <c r="H355" s="11">
        <f t="shared" si="21"/>
        <v>183</v>
      </c>
    </row>
    <row r="356" spans="1:8" x14ac:dyDescent="0.25">
      <c r="A356" s="31" t="s">
        <v>2</v>
      </c>
      <c r="B356" s="35">
        <v>4</v>
      </c>
      <c r="C356" s="35">
        <v>1</v>
      </c>
      <c r="D356" s="35">
        <v>40</v>
      </c>
      <c r="E356" s="36">
        <v>2</v>
      </c>
      <c r="F356" s="35">
        <v>5</v>
      </c>
      <c r="H356" s="11">
        <f t="shared" si="21"/>
        <v>52</v>
      </c>
    </row>
    <row r="357" spans="1:8" x14ac:dyDescent="0.25">
      <c r="A357" s="31" t="s">
        <v>45</v>
      </c>
      <c r="B357" s="38"/>
      <c r="C357" s="23"/>
      <c r="D357" s="36">
        <v>2</v>
      </c>
      <c r="E357" s="35">
        <v>20</v>
      </c>
      <c r="F357" s="35">
        <v>4</v>
      </c>
      <c r="H357" s="11">
        <f t="shared" si="21"/>
        <v>26</v>
      </c>
    </row>
    <row r="358" spans="1:8" x14ac:dyDescent="0.25">
      <c r="A358" s="31" t="s">
        <v>1</v>
      </c>
      <c r="B358" s="38"/>
      <c r="C358" s="23"/>
      <c r="D358" s="23"/>
      <c r="E358" s="35">
        <v>5</v>
      </c>
      <c r="F358" s="35">
        <v>4</v>
      </c>
      <c r="H358" s="11">
        <f t="shared" si="21"/>
        <v>9</v>
      </c>
    </row>
    <row r="359" spans="1:8" x14ac:dyDescent="0.25">
      <c r="A359" s="31" t="s">
        <v>12</v>
      </c>
      <c r="B359" s="37"/>
      <c r="C359" s="23"/>
      <c r="D359" s="37"/>
      <c r="E359" s="35">
        <v>2</v>
      </c>
      <c r="F359" s="23"/>
      <c r="H359" s="11">
        <f t="shared" si="21"/>
        <v>2</v>
      </c>
    </row>
    <row r="360" spans="1:8" x14ac:dyDescent="0.25">
      <c r="A360" s="31" t="s">
        <v>7</v>
      </c>
      <c r="B360" s="37"/>
      <c r="C360" s="23"/>
      <c r="D360" s="35">
        <v>1</v>
      </c>
      <c r="E360" s="23"/>
      <c r="F360" s="23"/>
      <c r="H360" s="11">
        <f t="shared" si="21"/>
        <v>1</v>
      </c>
    </row>
    <row r="361" spans="1:8" x14ac:dyDescent="0.25">
      <c r="A361" s="31" t="s">
        <v>44</v>
      </c>
      <c r="B361" s="38"/>
      <c r="C361" s="23"/>
      <c r="D361" s="23"/>
      <c r="E361" s="37"/>
      <c r="F361" s="37"/>
      <c r="H361" s="11">
        <f t="shared" si="21"/>
        <v>0</v>
      </c>
    </row>
    <row r="362" spans="1:8" x14ac:dyDescent="0.25">
      <c r="A362" s="31" t="s">
        <v>8</v>
      </c>
      <c r="B362" s="36"/>
      <c r="C362" s="23"/>
      <c r="D362" s="37"/>
      <c r="E362" s="36">
        <v>5</v>
      </c>
      <c r="F362" s="37"/>
      <c r="H362" s="11">
        <f t="shared" si="21"/>
        <v>5</v>
      </c>
    </row>
    <row r="363" spans="1:8" x14ac:dyDescent="0.25">
      <c r="A363" s="31" t="s">
        <v>53</v>
      </c>
      <c r="B363" s="39"/>
      <c r="C363" s="23"/>
      <c r="D363" s="37"/>
      <c r="E363" s="37"/>
      <c r="F363" s="23"/>
      <c r="H363" s="11">
        <f t="shared" si="21"/>
        <v>0</v>
      </c>
    </row>
    <row r="364" spans="1:8" x14ac:dyDescent="0.25">
      <c r="A364" s="31" t="s">
        <v>81</v>
      </c>
      <c r="B364" s="39"/>
      <c r="C364" s="37"/>
      <c r="D364" s="37"/>
      <c r="E364" s="36">
        <v>3</v>
      </c>
      <c r="F364" s="37">
        <v>1</v>
      </c>
      <c r="H364" s="11">
        <f t="shared" si="21"/>
        <v>4</v>
      </c>
    </row>
    <row r="365" spans="1:8" x14ac:dyDescent="0.25">
      <c r="A365" s="31" t="s">
        <v>50</v>
      </c>
      <c r="B365" s="39"/>
      <c r="C365" s="23"/>
      <c r="D365" s="37"/>
      <c r="E365" s="23"/>
      <c r="F365" s="23">
        <v>1</v>
      </c>
      <c r="H365" s="11">
        <f t="shared" si="21"/>
        <v>1</v>
      </c>
    </row>
    <row r="366" spans="1:8" x14ac:dyDescent="0.25">
      <c r="A366" s="31" t="s">
        <v>42</v>
      </c>
      <c r="B366" s="38"/>
      <c r="C366" s="23"/>
      <c r="D366" s="35">
        <v>1</v>
      </c>
      <c r="E366" s="23"/>
      <c r="F366" s="23"/>
      <c r="H366" s="11">
        <f t="shared" si="21"/>
        <v>1</v>
      </c>
    </row>
    <row r="367" spans="1:8" x14ac:dyDescent="0.25">
      <c r="A367" s="31" t="s">
        <v>4</v>
      </c>
      <c r="B367" s="36"/>
      <c r="C367" s="23"/>
      <c r="D367" s="23"/>
      <c r="E367" s="23"/>
      <c r="F367" s="37"/>
      <c r="H367" s="11">
        <f t="shared" si="21"/>
        <v>0</v>
      </c>
    </row>
    <row r="368" spans="1:8" x14ac:dyDescent="0.25">
      <c r="A368" s="31" t="s">
        <v>13</v>
      </c>
      <c r="B368" s="36"/>
      <c r="C368" s="23"/>
      <c r="D368" s="23"/>
      <c r="E368" s="37"/>
      <c r="F368" s="35">
        <v>1</v>
      </c>
      <c r="H368" s="11">
        <f t="shared" si="21"/>
        <v>1</v>
      </c>
    </row>
    <row r="369" spans="1:8" x14ac:dyDescent="0.25">
      <c r="A369" t="s">
        <v>24</v>
      </c>
      <c r="B369" s="11">
        <f t="shared" ref="B369:G369" si="22">SUM(B350:B368)</f>
        <v>6</v>
      </c>
      <c r="C369" s="11">
        <f t="shared" si="22"/>
        <v>24</v>
      </c>
      <c r="D369" s="11">
        <f t="shared" si="22"/>
        <v>13957</v>
      </c>
      <c r="E369" s="11">
        <f t="shared" si="22"/>
        <v>3677</v>
      </c>
      <c r="F369" s="11">
        <f t="shared" si="22"/>
        <v>5818</v>
      </c>
      <c r="G369" s="11">
        <f t="shared" si="22"/>
        <v>0</v>
      </c>
      <c r="H369" s="11">
        <f t="shared" si="21"/>
        <v>23482</v>
      </c>
    </row>
    <row r="371" spans="1:8" x14ac:dyDescent="0.25">
      <c r="A371" s="60">
        <v>1992</v>
      </c>
    </row>
    <row r="372" spans="1:8" x14ac:dyDescent="0.25">
      <c r="A372" s="61" t="s">
        <v>84</v>
      </c>
    </row>
    <row r="373" spans="1:8" x14ac:dyDescent="0.25">
      <c r="B373" s="32">
        <v>33720</v>
      </c>
      <c r="C373" s="33">
        <v>33725</v>
      </c>
      <c r="D373" s="33">
        <v>33730</v>
      </c>
      <c r="E373" s="33">
        <v>33735</v>
      </c>
      <c r="F373" s="33">
        <v>33740</v>
      </c>
      <c r="G373" s="32">
        <v>33745</v>
      </c>
      <c r="H373" s="59" t="s">
        <v>24</v>
      </c>
    </row>
    <row r="374" spans="1:8" x14ac:dyDescent="0.25">
      <c r="A374" s="31" t="s">
        <v>11</v>
      </c>
      <c r="B374" s="35">
        <v>75</v>
      </c>
      <c r="C374" s="35">
        <v>700</v>
      </c>
      <c r="D374" s="36">
        <v>11000</v>
      </c>
      <c r="E374" s="36">
        <v>5400</v>
      </c>
      <c r="F374" s="36">
        <v>3550</v>
      </c>
      <c r="H374" s="11">
        <f t="shared" ref="H374:H395" si="23">SUM(B374:G374)</f>
        <v>20725</v>
      </c>
    </row>
    <row r="375" spans="1:8" x14ac:dyDescent="0.25">
      <c r="A375" s="31" t="s">
        <v>77</v>
      </c>
      <c r="B375" s="23"/>
      <c r="C375" s="35">
        <v>780</v>
      </c>
      <c r="D375" s="35">
        <v>3500</v>
      </c>
      <c r="E375" s="36">
        <v>2500</v>
      </c>
      <c r="F375" s="35">
        <v>3200</v>
      </c>
      <c r="G375" s="51">
        <v>30</v>
      </c>
      <c r="H375" s="11">
        <f t="shared" si="23"/>
        <v>10010</v>
      </c>
    </row>
    <row r="376" spans="1:8" x14ac:dyDescent="0.25">
      <c r="A376" s="31" t="s">
        <v>14</v>
      </c>
      <c r="B376" s="35">
        <v>4</v>
      </c>
      <c r="C376" s="36">
        <v>350</v>
      </c>
      <c r="D376" s="36">
        <v>2500</v>
      </c>
      <c r="E376" s="36">
        <v>162</v>
      </c>
      <c r="F376" s="36">
        <v>255</v>
      </c>
      <c r="H376" s="11">
        <f t="shared" si="23"/>
        <v>3271</v>
      </c>
    </row>
    <row r="377" spans="1:8" x14ac:dyDescent="0.25">
      <c r="A377" s="31" t="s">
        <v>15</v>
      </c>
      <c r="B377" s="36">
        <v>150</v>
      </c>
      <c r="C377" s="36">
        <v>220</v>
      </c>
      <c r="D377" s="36">
        <v>850</v>
      </c>
      <c r="E377" s="36">
        <v>54</v>
      </c>
      <c r="F377" s="36">
        <v>80</v>
      </c>
      <c r="H377" s="11">
        <f t="shared" si="23"/>
        <v>1354</v>
      </c>
    </row>
    <row r="378" spans="1:8" x14ac:dyDescent="0.25">
      <c r="A378" s="31" t="s">
        <v>78</v>
      </c>
      <c r="B378" s="37"/>
      <c r="C378" s="36">
        <v>30</v>
      </c>
      <c r="D378" s="36">
        <v>575</v>
      </c>
      <c r="E378" s="36">
        <v>500</v>
      </c>
      <c r="F378" s="36">
        <v>625</v>
      </c>
      <c r="H378" s="11">
        <f t="shared" si="23"/>
        <v>1730</v>
      </c>
    </row>
    <row r="379" spans="1:8" x14ac:dyDescent="0.25">
      <c r="A379" s="31" t="s">
        <v>2</v>
      </c>
      <c r="B379" s="36">
        <v>18</v>
      </c>
      <c r="C379" s="36">
        <v>22</v>
      </c>
      <c r="D379" s="36">
        <v>27</v>
      </c>
      <c r="E379" s="35">
        <v>108</v>
      </c>
      <c r="F379" s="35">
        <v>69</v>
      </c>
      <c r="H379" s="11">
        <f t="shared" si="23"/>
        <v>244</v>
      </c>
    </row>
    <row r="380" spans="1:8" x14ac:dyDescent="0.25">
      <c r="A380" s="31" t="s">
        <v>1</v>
      </c>
      <c r="B380" s="23"/>
      <c r="C380" s="36">
        <v>4</v>
      </c>
      <c r="D380" s="23"/>
      <c r="E380" s="36">
        <v>10</v>
      </c>
      <c r="F380" s="36">
        <v>13</v>
      </c>
      <c r="H380" s="11">
        <f t="shared" si="23"/>
        <v>27</v>
      </c>
    </row>
    <row r="381" spans="1:8" x14ac:dyDescent="0.25">
      <c r="A381" s="31" t="s">
        <v>12</v>
      </c>
      <c r="B381" s="23"/>
      <c r="C381" s="35">
        <v>1</v>
      </c>
      <c r="D381" s="23"/>
      <c r="E381" s="36">
        <v>10</v>
      </c>
      <c r="F381" s="35">
        <v>10</v>
      </c>
      <c r="H381" s="11">
        <f t="shared" si="23"/>
        <v>21</v>
      </c>
    </row>
    <row r="382" spans="1:8" x14ac:dyDescent="0.25">
      <c r="A382" s="31" t="s">
        <v>7</v>
      </c>
      <c r="B382" s="23"/>
      <c r="C382" s="35">
        <v>1</v>
      </c>
      <c r="D382" s="35">
        <v>2</v>
      </c>
      <c r="E382" s="35">
        <v>2</v>
      </c>
      <c r="F382" s="36">
        <v>4</v>
      </c>
      <c r="H382" s="11">
        <f t="shared" si="23"/>
        <v>9</v>
      </c>
    </row>
    <row r="383" spans="1:8" x14ac:dyDescent="0.25">
      <c r="A383" s="31" t="s">
        <v>45</v>
      </c>
      <c r="B383" s="23"/>
      <c r="C383" s="23"/>
      <c r="D383" s="35">
        <v>1</v>
      </c>
      <c r="E383" s="35">
        <v>5</v>
      </c>
      <c r="F383" s="35">
        <v>3</v>
      </c>
      <c r="H383" s="11">
        <f t="shared" si="23"/>
        <v>9</v>
      </c>
    </row>
    <row r="384" spans="1:8" x14ac:dyDescent="0.25">
      <c r="A384" s="31" t="s">
        <v>3</v>
      </c>
      <c r="B384" s="35">
        <v>3</v>
      </c>
      <c r="C384" s="36">
        <v>11</v>
      </c>
      <c r="D384" s="35">
        <v>3</v>
      </c>
      <c r="E384" s="37"/>
      <c r="F384" s="37"/>
      <c r="H384" s="11">
        <f t="shared" si="23"/>
        <v>17</v>
      </c>
    </row>
    <row r="385" spans="1:8" x14ac:dyDescent="0.25">
      <c r="A385" s="31" t="s">
        <v>44</v>
      </c>
      <c r="B385" s="37"/>
      <c r="C385" s="37"/>
      <c r="D385" s="50"/>
      <c r="E385" s="50"/>
      <c r="F385" s="44">
        <v>7</v>
      </c>
      <c r="H385" s="11">
        <f t="shared" si="23"/>
        <v>7</v>
      </c>
    </row>
    <row r="386" spans="1:8" x14ac:dyDescent="0.25">
      <c r="A386" s="31" t="s">
        <v>40</v>
      </c>
      <c r="B386" s="23"/>
      <c r="C386" s="37"/>
      <c r="D386" s="37"/>
      <c r="E386" s="37"/>
      <c r="F386" s="36">
        <v>6</v>
      </c>
      <c r="G386">
        <v>1</v>
      </c>
      <c r="H386" s="11">
        <f t="shared" si="23"/>
        <v>7</v>
      </c>
    </row>
    <row r="387" spans="1:8" x14ac:dyDescent="0.25">
      <c r="A387" s="31" t="s">
        <v>8</v>
      </c>
      <c r="B387" s="23"/>
      <c r="C387" s="23"/>
      <c r="D387" s="23"/>
      <c r="E387" s="36">
        <v>1</v>
      </c>
      <c r="F387" s="36">
        <v>1</v>
      </c>
      <c r="H387" s="11">
        <f t="shared" si="23"/>
        <v>2</v>
      </c>
    </row>
    <row r="388" spans="1:8" x14ac:dyDescent="0.25">
      <c r="A388" s="31" t="s">
        <v>50</v>
      </c>
      <c r="B388" s="37"/>
      <c r="C388" s="37"/>
      <c r="D388" s="37"/>
      <c r="E388" s="36">
        <v>2</v>
      </c>
      <c r="F388" s="37"/>
      <c r="H388" s="11">
        <f t="shared" si="23"/>
        <v>2</v>
      </c>
    </row>
    <row r="389" spans="1:8" x14ac:dyDescent="0.25">
      <c r="A389" s="31" t="s">
        <v>42</v>
      </c>
      <c r="B389" s="23"/>
      <c r="C389" s="37"/>
      <c r="D389" s="37"/>
      <c r="E389" s="36">
        <v>1</v>
      </c>
      <c r="F389" s="37"/>
      <c r="H389" s="11">
        <f t="shared" si="23"/>
        <v>1</v>
      </c>
    </row>
    <row r="390" spans="1:8" x14ac:dyDescent="0.25">
      <c r="A390" s="31" t="s">
        <v>54</v>
      </c>
      <c r="B390" s="23"/>
      <c r="C390" s="23"/>
      <c r="D390" s="23"/>
      <c r="E390" s="23"/>
      <c r="F390" s="23"/>
      <c r="H390" s="11">
        <f t="shared" si="23"/>
        <v>0</v>
      </c>
    </row>
    <row r="391" spans="1:8" x14ac:dyDescent="0.25">
      <c r="A391" s="31" t="s">
        <v>79</v>
      </c>
      <c r="B391" s="23"/>
      <c r="C391" s="23"/>
      <c r="D391" s="23"/>
      <c r="E391" s="23"/>
      <c r="F391" s="23"/>
      <c r="H391" s="11">
        <f t="shared" si="23"/>
        <v>0</v>
      </c>
    </row>
    <row r="392" spans="1:8" x14ac:dyDescent="0.25">
      <c r="A392" s="31" t="s">
        <v>52</v>
      </c>
      <c r="B392" s="23"/>
      <c r="C392" s="23"/>
      <c r="D392" s="23"/>
      <c r="E392" s="23"/>
      <c r="F392" s="23"/>
      <c r="H392" s="11">
        <f t="shared" si="23"/>
        <v>0</v>
      </c>
    </row>
    <row r="393" spans="1:8" x14ac:dyDescent="0.25">
      <c r="A393" s="31" t="s">
        <v>51</v>
      </c>
      <c r="B393" s="23"/>
      <c r="C393" s="23"/>
      <c r="D393" s="37"/>
      <c r="E393" s="23"/>
      <c r="F393" s="23"/>
      <c r="H393" s="11">
        <f t="shared" si="23"/>
        <v>0</v>
      </c>
    </row>
    <row r="394" spans="1:8" x14ac:dyDescent="0.25">
      <c r="A394" s="31" t="s">
        <v>13</v>
      </c>
      <c r="B394" s="23"/>
      <c r="C394" s="23"/>
      <c r="D394" s="51">
        <v>1</v>
      </c>
      <c r="E394" s="52"/>
      <c r="F394" s="37"/>
      <c r="H394" s="11">
        <f t="shared" si="23"/>
        <v>1</v>
      </c>
    </row>
    <row r="395" spans="1:8" x14ac:dyDescent="0.25">
      <c r="A395" t="s">
        <v>24</v>
      </c>
      <c r="B395" s="11">
        <f t="shared" ref="B395:G395" si="24">SUM(B374:B394)</f>
        <v>250</v>
      </c>
      <c r="C395" s="11">
        <f t="shared" si="24"/>
        <v>2119</v>
      </c>
      <c r="D395" s="11">
        <f t="shared" si="24"/>
        <v>18459</v>
      </c>
      <c r="E395" s="11">
        <f t="shared" si="24"/>
        <v>8755</v>
      </c>
      <c r="F395" s="11">
        <f t="shared" si="24"/>
        <v>7823</v>
      </c>
      <c r="G395" s="11">
        <f t="shared" si="24"/>
        <v>31</v>
      </c>
      <c r="H395" s="11">
        <f t="shared" si="23"/>
        <v>37437</v>
      </c>
    </row>
    <row r="397" spans="1:8" x14ac:dyDescent="0.25">
      <c r="A397" s="60">
        <v>1993</v>
      </c>
    </row>
    <row r="398" spans="1:8" x14ac:dyDescent="0.25">
      <c r="A398" s="61" t="s">
        <v>86</v>
      </c>
    </row>
    <row r="399" spans="1:8" x14ac:dyDescent="0.25">
      <c r="B399" s="32">
        <v>34085</v>
      </c>
      <c r="C399" s="33">
        <v>34090</v>
      </c>
      <c r="D399" s="33">
        <v>34095</v>
      </c>
      <c r="E399" s="33">
        <v>34100</v>
      </c>
      <c r="F399" s="33">
        <v>34105</v>
      </c>
      <c r="G399" s="32">
        <v>34110</v>
      </c>
      <c r="H399" s="59" t="s">
        <v>24</v>
      </c>
    </row>
    <row r="400" spans="1:8" x14ac:dyDescent="0.25">
      <c r="A400" s="31" t="s">
        <v>11</v>
      </c>
      <c r="B400" s="23"/>
      <c r="C400" s="23"/>
      <c r="D400" s="36">
        <v>5500</v>
      </c>
      <c r="E400" s="36">
        <v>1000</v>
      </c>
      <c r="F400" s="35">
        <v>700</v>
      </c>
      <c r="H400" s="11">
        <f t="shared" ref="H400:H421" si="25">SUM(B400:G400)</f>
        <v>7200</v>
      </c>
    </row>
    <row r="401" spans="1:8" x14ac:dyDescent="0.25">
      <c r="A401" s="31" t="s">
        <v>77</v>
      </c>
      <c r="B401" s="23"/>
      <c r="C401" s="23"/>
      <c r="D401" s="36">
        <v>600</v>
      </c>
      <c r="E401" s="36">
        <v>600</v>
      </c>
      <c r="F401" s="23"/>
      <c r="H401" s="11">
        <f t="shared" si="25"/>
        <v>1200</v>
      </c>
    </row>
    <row r="402" spans="1:8" x14ac:dyDescent="0.25">
      <c r="A402" s="31" t="s">
        <v>14</v>
      </c>
      <c r="B402" s="23"/>
      <c r="C402" s="23"/>
      <c r="D402" s="36">
        <v>550</v>
      </c>
      <c r="E402" s="36">
        <v>10</v>
      </c>
      <c r="F402" s="36">
        <v>2</v>
      </c>
      <c r="H402" s="11">
        <f t="shared" si="25"/>
        <v>562</v>
      </c>
    </row>
    <row r="403" spans="1:8" x14ac:dyDescent="0.25">
      <c r="A403" s="31" t="s">
        <v>78</v>
      </c>
      <c r="B403" s="23"/>
      <c r="C403" s="23"/>
      <c r="D403" s="36">
        <v>400</v>
      </c>
      <c r="E403" s="35">
        <v>100</v>
      </c>
      <c r="F403" s="23"/>
      <c r="H403" s="11">
        <f t="shared" si="25"/>
        <v>500</v>
      </c>
    </row>
    <row r="404" spans="1:8" x14ac:dyDescent="0.25">
      <c r="A404" s="31" t="s">
        <v>15</v>
      </c>
      <c r="B404" s="23"/>
      <c r="C404" s="23"/>
      <c r="D404" s="36">
        <v>250</v>
      </c>
      <c r="E404" s="36">
        <v>50</v>
      </c>
      <c r="F404" s="36">
        <v>25</v>
      </c>
      <c r="H404" s="11">
        <f t="shared" si="25"/>
        <v>325</v>
      </c>
    </row>
    <row r="405" spans="1:8" x14ac:dyDescent="0.25">
      <c r="A405" s="31" t="s">
        <v>2</v>
      </c>
      <c r="B405" s="23"/>
      <c r="C405" s="23"/>
      <c r="D405" s="36">
        <v>50</v>
      </c>
      <c r="E405" s="36">
        <v>1</v>
      </c>
      <c r="F405" s="37"/>
      <c r="H405" s="11">
        <f t="shared" si="25"/>
        <v>51</v>
      </c>
    </row>
    <row r="406" spans="1:8" x14ac:dyDescent="0.25">
      <c r="A406" s="31" t="s">
        <v>1</v>
      </c>
      <c r="B406" s="23"/>
      <c r="C406" s="23"/>
      <c r="D406" s="36">
        <v>10</v>
      </c>
      <c r="E406" s="36">
        <v>6</v>
      </c>
      <c r="F406" s="35">
        <v>6</v>
      </c>
      <c r="H406" s="11">
        <f t="shared" si="25"/>
        <v>22</v>
      </c>
    </row>
    <row r="407" spans="1:8" x14ac:dyDescent="0.25">
      <c r="A407" s="31" t="s">
        <v>12</v>
      </c>
      <c r="B407" s="23"/>
      <c r="C407" s="23"/>
      <c r="D407" s="36">
        <v>2</v>
      </c>
      <c r="E407" s="37"/>
      <c r="F407" s="37"/>
      <c r="H407" s="11">
        <f t="shared" si="25"/>
        <v>2</v>
      </c>
    </row>
    <row r="408" spans="1:8" x14ac:dyDescent="0.25">
      <c r="A408" s="31" t="s">
        <v>7</v>
      </c>
      <c r="B408" s="23"/>
      <c r="C408" s="23"/>
      <c r="D408" s="23"/>
      <c r="E408" s="23"/>
      <c r="F408" s="23">
        <v>1</v>
      </c>
      <c r="H408" s="11">
        <f t="shared" si="25"/>
        <v>1</v>
      </c>
    </row>
    <row r="409" spans="1:8" x14ac:dyDescent="0.25">
      <c r="A409" s="31" t="s">
        <v>3</v>
      </c>
      <c r="B409" s="23"/>
      <c r="C409" s="23"/>
      <c r="D409" s="35">
        <v>4</v>
      </c>
      <c r="E409" s="23"/>
      <c r="F409" s="23"/>
      <c r="H409" s="11">
        <f t="shared" si="25"/>
        <v>4</v>
      </c>
    </row>
    <row r="410" spans="1:8" x14ac:dyDescent="0.25">
      <c r="A410" s="31" t="s">
        <v>8</v>
      </c>
      <c r="B410" s="23"/>
      <c r="C410" s="23"/>
      <c r="D410" s="35">
        <v>1</v>
      </c>
      <c r="E410" s="23"/>
      <c r="F410" s="23"/>
      <c r="H410" s="11">
        <f t="shared" si="25"/>
        <v>1</v>
      </c>
    </row>
    <row r="411" spans="1:8" x14ac:dyDescent="0.25">
      <c r="A411" s="31" t="s">
        <v>53</v>
      </c>
      <c r="B411" s="23"/>
      <c r="C411" s="23"/>
      <c r="D411" s="35">
        <v>1</v>
      </c>
      <c r="E411" s="23"/>
      <c r="F411" s="23"/>
      <c r="H411" s="11">
        <f t="shared" si="25"/>
        <v>1</v>
      </c>
    </row>
    <row r="412" spans="1:8" x14ac:dyDescent="0.25">
      <c r="A412" s="31" t="s">
        <v>46</v>
      </c>
      <c r="B412" s="23"/>
      <c r="C412" s="23"/>
      <c r="D412" s="37"/>
      <c r="E412" s="23"/>
      <c r="F412" s="23"/>
      <c r="H412" s="11">
        <f t="shared" si="25"/>
        <v>0</v>
      </c>
    </row>
    <row r="413" spans="1:8" x14ac:dyDescent="0.25">
      <c r="A413" s="31" t="s">
        <v>44</v>
      </c>
      <c r="B413" s="23"/>
      <c r="C413" s="23"/>
      <c r="D413" s="35">
        <v>1</v>
      </c>
      <c r="E413" s="23"/>
      <c r="F413" s="23"/>
      <c r="H413" s="11">
        <f t="shared" si="25"/>
        <v>1</v>
      </c>
    </row>
    <row r="414" spans="1:8" x14ac:dyDescent="0.25">
      <c r="A414" s="31" t="s">
        <v>52</v>
      </c>
      <c r="B414" s="23"/>
      <c r="C414" s="23"/>
      <c r="D414" s="23"/>
      <c r="E414" s="23"/>
      <c r="F414" s="23"/>
      <c r="H414" s="11">
        <f t="shared" si="25"/>
        <v>0</v>
      </c>
    </row>
    <row r="415" spans="1:8" x14ac:dyDescent="0.25">
      <c r="A415" s="31" t="s">
        <v>82</v>
      </c>
      <c r="B415" s="23"/>
      <c r="C415" s="23"/>
      <c r="D415" s="37"/>
      <c r="E415" s="23"/>
      <c r="F415" s="23"/>
      <c r="H415" s="11">
        <f t="shared" si="25"/>
        <v>0</v>
      </c>
    </row>
    <row r="416" spans="1:8" x14ac:dyDescent="0.25">
      <c r="A416" s="31" t="s">
        <v>40</v>
      </c>
      <c r="B416" s="23"/>
      <c r="C416" s="23"/>
      <c r="D416" s="36">
        <v>2</v>
      </c>
      <c r="E416" s="23"/>
      <c r="F416" s="23"/>
      <c r="H416" s="11">
        <f t="shared" si="25"/>
        <v>2</v>
      </c>
    </row>
    <row r="417" spans="1:8" x14ac:dyDescent="0.25">
      <c r="A417" s="31" t="s">
        <v>51</v>
      </c>
      <c r="B417" s="23"/>
      <c r="C417" s="23"/>
      <c r="D417" s="37"/>
      <c r="E417" s="23"/>
      <c r="F417" s="23"/>
      <c r="H417" s="11">
        <f t="shared" si="25"/>
        <v>0</v>
      </c>
    </row>
    <row r="418" spans="1:8" x14ac:dyDescent="0.25">
      <c r="A418" s="31" t="s">
        <v>45</v>
      </c>
      <c r="B418" s="23"/>
      <c r="C418" s="23"/>
      <c r="D418" s="23"/>
      <c r="E418" s="23"/>
      <c r="F418" s="23"/>
      <c r="H418" s="11">
        <f t="shared" si="25"/>
        <v>0</v>
      </c>
    </row>
    <row r="419" spans="1:8" x14ac:dyDescent="0.25">
      <c r="A419" s="31" t="s">
        <v>42</v>
      </c>
      <c r="B419" s="23"/>
      <c r="C419" s="23"/>
      <c r="D419" s="37"/>
      <c r="E419" s="23"/>
      <c r="F419" s="23"/>
      <c r="H419" s="11">
        <f t="shared" si="25"/>
        <v>0</v>
      </c>
    </row>
    <row r="420" spans="1:8" x14ac:dyDescent="0.25">
      <c r="A420" s="31" t="s">
        <v>43</v>
      </c>
      <c r="B420" s="23"/>
      <c r="C420" s="23"/>
      <c r="D420" s="23"/>
      <c r="E420" s="23"/>
      <c r="F420" s="23"/>
      <c r="H420" s="11">
        <f t="shared" si="25"/>
        <v>0</v>
      </c>
    </row>
    <row r="421" spans="1:8" x14ac:dyDescent="0.25">
      <c r="A421" t="s">
        <v>24</v>
      </c>
      <c r="B421" s="11">
        <f t="shared" ref="B421:G421" si="26">SUM(B400:B420)</f>
        <v>0</v>
      </c>
      <c r="C421" s="11">
        <f t="shared" si="26"/>
        <v>0</v>
      </c>
      <c r="D421" s="11">
        <f t="shared" si="26"/>
        <v>7371</v>
      </c>
      <c r="E421" s="11">
        <f t="shared" si="26"/>
        <v>1767</v>
      </c>
      <c r="F421" s="11">
        <f t="shared" si="26"/>
        <v>734</v>
      </c>
      <c r="G421" s="11">
        <f t="shared" si="26"/>
        <v>0</v>
      </c>
      <c r="H421" s="11">
        <f t="shared" si="25"/>
        <v>9872</v>
      </c>
    </row>
    <row r="423" spans="1:8" x14ac:dyDescent="0.25">
      <c r="A423" s="60">
        <v>1994</v>
      </c>
    </row>
    <row r="424" spans="1:8" x14ac:dyDescent="0.25">
      <c r="A424" s="61" t="s">
        <v>86</v>
      </c>
    </row>
    <row r="425" spans="1:8" x14ac:dyDescent="0.25">
      <c r="B425" s="33">
        <v>34450</v>
      </c>
      <c r="C425" s="33">
        <v>34455</v>
      </c>
      <c r="D425" s="33">
        <v>34460</v>
      </c>
      <c r="E425" s="33">
        <v>34465</v>
      </c>
      <c r="F425" s="33">
        <v>34470</v>
      </c>
      <c r="G425" s="32">
        <v>34475</v>
      </c>
      <c r="H425" s="59" t="s">
        <v>24</v>
      </c>
    </row>
    <row r="426" spans="1:8" x14ac:dyDescent="0.25">
      <c r="A426" s="31" t="s">
        <v>11</v>
      </c>
      <c r="B426" s="36">
        <v>6</v>
      </c>
      <c r="C426" s="36">
        <v>4655</v>
      </c>
      <c r="D426" s="36">
        <v>8052</v>
      </c>
      <c r="E426" s="36">
        <v>3660</v>
      </c>
      <c r="F426" s="36">
        <v>1096</v>
      </c>
      <c r="H426" s="11">
        <f t="shared" ref="H426:H449" si="27">SUM(B426:G426)</f>
        <v>17469</v>
      </c>
    </row>
    <row r="427" spans="1:8" x14ac:dyDescent="0.25">
      <c r="A427" s="31" t="s">
        <v>77</v>
      </c>
      <c r="B427" s="50"/>
      <c r="C427" s="44">
        <v>340</v>
      </c>
      <c r="D427" s="44">
        <v>410</v>
      </c>
      <c r="E427" s="44">
        <v>80</v>
      </c>
      <c r="H427" s="11">
        <f t="shared" si="27"/>
        <v>830</v>
      </c>
    </row>
    <row r="428" spans="1:8" x14ac:dyDescent="0.25">
      <c r="A428" s="31" t="s">
        <v>14</v>
      </c>
      <c r="B428" s="44">
        <v>2</v>
      </c>
      <c r="C428" s="44">
        <v>139</v>
      </c>
      <c r="D428" s="44">
        <v>275</v>
      </c>
      <c r="E428" s="44">
        <v>171</v>
      </c>
      <c r="F428" s="44">
        <v>55</v>
      </c>
      <c r="H428" s="11">
        <f t="shared" si="27"/>
        <v>642</v>
      </c>
    </row>
    <row r="429" spans="1:8" x14ac:dyDescent="0.25">
      <c r="A429" s="31" t="s">
        <v>78</v>
      </c>
      <c r="B429" s="55">
        <v>3</v>
      </c>
      <c r="C429" s="55">
        <v>38</v>
      </c>
      <c r="D429" s="55">
        <v>156</v>
      </c>
      <c r="E429" s="55">
        <v>61</v>
      </c>
      <c r="F429" s="55">
        <v>4</v>
      </c>
      <c r="H429" s="11">
        <f t="shared" si="27"/>
        <v>262</v>
      </c>
    </row>
    <row r="430" spans="1:8" x14ac:dyDescent="0.25">
      <c r="A430" s="31" t="s">
        <v>15</v>
      </c>
      <c r="C430" s="55">
        <v>50</v>
      </c>
      <c r="D430" s="55">
        <v>40</v>
      </c>
      <c r="E430" s="55">
        <v>75</v>
      </c>
      <c r="F430" s="55">
        <v>10</v>
      </c>
      <c r="H430" s="11">
        <f t="shared" si="27"/>
        <v>175</v>
      </c>
    </row>
    <row r="431" spans="1:8" x14ac:dyDescent="0.25">
      <c r="A431" s="31" t="s">
        <v>40</v>
      </c>
      <c r="B431" s="54"/>
      <c r="H431" s="11">
        <f t="shared" si="27"/>
        <v>0</v>
      </c>
    </row>
    <row r="432" spans="1:8" x14ac:dyDescent="0.25">
      <c r="A432" s="31" t="s">
        <v>2</v>
      </c>
      <c r="B432" s="44">
        <v>1</v>
      </c>
      <c r="C432" s="44">
        <v>58</v>
      </c>
      <c r="D432" s="55">
        <v>13</v>
      </c>
      <c r="E432" s="55">
        <v>7</v>
      </c>
      <c r="H432" s="11">
        <f t="shared" si="27"/>
        <v>79</v>
      </c>
    </row>
    <row r="433" spans="1:8" x14ac:dyDescent="0.25">
      <c r="A433" s="31" t="s">
        <v>1</v>
      </c>
      <c r="B433" s="55">
        <v>2</v>
      </c>
      <c r="D433" s="55">
        <v>6</v>
      </c>
      <c r="E433" s="55">
        <v>10</v>
      </c>
      <c r="F433" s="55">
        <v>10</v>
      </c>
      <c r="H433" s="11">
        <f t="shared" si="27"/>
        <v>28</v>
      </c>
    </row>
    <row r="434" spans="1:8" x14ac:dyDescent="0.25">
      <c r="A434" s="31" t="s">
        <v>17</v>
      </c>
      <c r="B434" s="55"/>
      <c r="D434" s="57">
        <v>100</v>
      </c>
      <c r="H434" s="11">
        <f t="shared" si="27"/>
        <v>100</v>
      </c>
    </row>
    <row r="435" spans="1:8" x14ac:dyDescent="0.25">
      <c r="A435" s="31" t="s">
        <v>12</v>
      </c>
      <c r="B435" s="55">
        <v>15</v>
      </c>
      <c r="C435" s="55">
        <v>5</v>
      </c>
      <c r="D435" s="50"/>
      <c r="H435" s="11">
        <f t="shared" si="27"/>
        <v>20</v>
      </c>
    </row>
    <row r="436" spans="1:8" x14ac:dyDescent="0.25">
      <c r="A436" s="31" t="s">
        <v>82</v>
      </c>
      <c r="B436" s="50"/>
      <c r="D436" s="55">
        <v>7</v>
      </c>
      <c r="H436" s="11">
        <f t="shared" si="27"/>
        <v>7</v>
      </c>
    </row>
    <row r="437" spans="1:8" x14ac:dyDescent="0.25">
      <c r="A437" s="31" t="s">
        <v>44</v>
      </c>
      <c r="B437" s="50"/>
      <c r="D437" s="44">
        <v>5</v>
      </c>
      <c r="E437" s="55">
        <v>3</v>
      </c>
      <c r="H437" s="11">
        <f t="shared" si="27"/>
        <v>8</v>
      </c>
    </row>
    <row r="438" spans="1:8" x14ac:dyDescent="0.25">
      <c r="A438" s="31" t="s">
        <v>42</v>
      </c>
      <c r="B438" s="50"/>
      <c r="D438" s="55">
        <v>2</v>
      </c>
      <c r="H438" s="11">
        <f t="shared" si="27"/>
        <v>2</v>
      </c>
    </row>
    <row r="439" spans="1:8" x14ac:dyDescent="0.25">
      <c r="A439" s="31" t="s">
        <v>8</v>
      </c>
      <c r="B439" s="50"/>
      <c r="E439" s="55">
        <v>1</v>
      </c>
      <c r="F439" s="55">
        <v>1</v>
      </c>
      <c r="H439" s="11">
        <f t="shared" si="27"/>
        <v>2</v>
      </c>
    </row>
    <row r="440" spans="1:8" x14ac:dyDescent="0.25">
      <c r="A440" s="31" t="s">
        <v>7</v>
      </c>
      <c r="B440" s="51"/>
      <c r="C440" s="51"/>
      <c r="D440" s="36"/>
      <c r="E440" s="36"/>
      <c r="F440" s="51"/>
      <c r="H440" s="11">
        <f t="shared" si="27"/>
        <v>0</v>
      </c>
    </row>
    <row r="441" spans="1:8" x14ac:dyDescent="0.25">
      <c r="A441" s="31" t="s">
        <v>53</v>
      </c>
      <c r="B441" s="44"/>
      <c r="D441" s="44">
        <v>2</v>
      </c>
      <c r="E441" s="50"/>
      <c r="F441" s="50"/>
      <c r="H441" s="11">
        <f t="shared" si="27"/>
        <v>2</v>
      </c>
    </row>
    <row r="442" spans="1:8" x14ac:dyDescent="0.25">
      <c r="A442" s="31" t="s">
        <v>45</v>
      </c>
      <c r="D442" s="58">
        <v>1</v>
      </c>
      <c r="H442" s="11">
        <f t="shared" si="27"/>
        <v>1</v>
      </c>
    </row>
    <row r="443" spans="1:8" x14ac:dyDescent="0.25">
      <c r="A443" s="31" t="s">
        <v>32</v>
      </c>
      <c r="C443" s="50"/>
      <c r="D443" s="50"/>
      <c r="E443" s="50"/>
      <c r="F443" s="50"/>
      <c r="H443" s="11">
        <f t="shared" si="27"/>
        <v>0</v>
      </c>
    </row>
    <row r="444" spans="1:8" x14ac:dyDescent="0.25">
      <c r="A444" s="31" t="s">
        <v>52</v>
      </c>
      <c r="H444" s="11">
        <f t="shared" si="27"/>
        <v>0</v>
      </c>
    </row>
    <row r="445" spans="1:8" x14ac:dyDescent="0.25">
      <c r="A445" s="31" t="s">
        <v>51</v>
      </c>
      <c r="C445" s="50"/>
      <c r="D445" s="57">
        <v>1</v>
      </c>
      <c r="E445" s="50"/>
      <c r="H445" s="11">
        <f t="shared" si="27"/>
        <v>1</v>
      </c>
    </row>
    <row r="446" spans="1:8" x14ac:dyDescent="0.25">
      <c r="A446" s="31" t="s">
        <v>4</v>
      </c>
      <c r="E446" s="50"/>
      <c r="F446" s="50"/>
      <c r="H446" s="11">
        <f t="shared" si="27"/>
        <v>0</v>
      </c>
    </row>
    <row r="447" spans="1:8" x14ac:dyDescent="0.25">
      <c r="A447" s="31" t="s">
        <v>13</v>
      </c>
      <c r="B447" s="44"/>
      <c r="C447" s="50"/>
      <c r="D447" s="50"/>
      <c r="E447" s="50"/>
      <c r="F447" s="50"/>
      <c r="H447" s="11">
        <f t="shared" si="27"/>
        <v>0</v>
      </c>
    </row>
    <row r="448" spans="1:8" x14ac:dyDescent="0.25">
      <c r="A448" s="31" t="s">
        <v>83</v>
      </c>
      <c r="B448" s="50"/>
      <c r="C448" s="50"/>
      <c r="D448" s="50"/>
      <c r="E448" s="50"/>
      <c r="F448" s="50"/>
      <c r="H448" s="11">
        <f t="shared" si="27"/>
        <v>0</v>
      </c>
    </row>
    <row r="449" spans="1:8" x14ac:dyDescent="0.25">
      <c r="A449" t="s">
        <v>24</v>
      </c>
      <c r="B449" s="11">
        <f t="shared" ref="B449:G449" si="28">SUM(B426:B448)</f>
        <v>29</v>
      </c>
      <c r="C449" s="11">
        <f t="shared" si="28"/>
        <v>5285</v>
      </c>
      <c r="D449" s="11">
        <f t="shared" si="28"/>
        <v>9070</v>
      </c>
      <c r="E449" s="11">
        <f t="shared" si="28"/>
        <v>4068</v>
      </c>
      <c r="F449" s="11">
        <f t="shared" si="28"/>
        <v>1176</v>
      </c>
      <c r="G449" s="11">
        <f t="shared" si="28"/>
        <v>0</v>
      </c>
      <c r="H449" s="11">
        <f t="shared" si="27"/>
        <v>19628</v>
      </c>
    </row>
    <row r="452" spans="1:8" x14ac:dyDescent="0.25">
      <c r="A452" s="1" t="s">
        <v>107</v>
      </c>
    </row>
    <row r="453" spans="1:8" x14ac:dyDescent="0.25">
      <c r="A453" s="1" t="s">
        <v>209</v>
      </c>
    </row>
    <row r="455" spans="1:8" x14ac:dyDescent="0.25">
      <c r="A455" s="30" t="s">
        <v>89</v>
      </c>
      <c r="B455" s="30"/>
      <c r="C455" s="30"/>
    </row>
    <row r="456" spans="1:8" x14ac:dyDescent="0.25">
      <c r="A456" t="s">
        <v>106</v>
      </c>
      <c r="B456" s="46"/>
      <c r="C456" s="46"/>
      <c r="D456" s="46" t="s">
        <v>29</v>
      </c>
      <c r="E456" s="46"/>
      <c r="F456" s="46"/>
      <c r="G456" s="46"/>
    </row>
    <row r="457" spans="1:8" x14ac:dyDescent="0.25">
      <c r="A457" s="1"/>
      <c r="B457" s="33"/>
      <c r="C457" s="33"/>
      <c r="D457" s="33"/>
      <c r="E457" s="33"/>
      <c r="F457" s="33"/>
      <c r="G457" s="33"/>
    </row>
    <row r="458" spans="1:8" ht="39" x14ac:dyDescent="0.25">
      <c r="A458" s="44"/>
      <c r="B458" s="191" t="s">
        <v>20</v>
      </c>
      <c r="C458" s="44" t="s">
        <v>21</v>
      </c>
      <c r="D458" s="44"/>
      <c r="F458" s="44"/>
      <c r="G458" s="44"/>
    </row>
    <row r="459" spans="1:8" x14ac:dyDescent="0.25">
      <c r="A459" s="193" t="s">
        <v>19</v>
      </c>
      <c r="B459" s="192">
        <v>26</v>
      </c>
      <c r="C459" s="3">
        <v>1</v>
      </c>
      <c r="D459" s="3">
        <v>6</v>
      </c>
      <c r="E459" s="3">
        <v>11</v>
      </c>
      <c r="F459" s="3">
        <v>16</v>
      </c>
      <c r="G459" s="3">
        <v>21</v>
      </c>
      <c r="H459" s="3" t="s">
        <v>24</v>
      </c>
    </row>
    <row r="460" spans="1:8" x14ac:dyDescent="0.25">
      <c r="A460" s="194" t="s">
        <v>11</v>
      </c>
      <c r="B460" s="23">
        <v>0</v>
      </c>
      <c r="C460" s="23">
        <v>0</v>
      </c>
      <c r="D460" s="23">
        <v>1326</v>
      </c>
      <c r="E460" s="23">
        <v>814</v>
      </c>
      <c r="F460" s="23">
        <v>942</v>
      </c>
      <c r="G460">
        <v>146</v>
      </c>
      <c r="H460" s="23">
        <f>SUM(B460:G460)</f>
        <v>3228</v>
      </c>
    </row>
    <row r="461" spans="1:8" x14ac:dyDescent="0.25">
      <c r="A461" s="194" t="s">
        <v>17</v>
      </c>
      <c r="B461" s="23">
        <v>0</v>
      </c>
      <c r="C461" s="23">
        <v>40</v>
      </c>
      <c r="D461" s="23">
        <v>500</v>
      </c>
      <c r="E461" s="23">
        <v>1000</v>
      </c>
      <c r="F461" s="23">
        <v>84</v>
      </c>
      <c r="G461">
        <v>6</v>
      </c>
      <c r="H461" s="23">
        <f t="shared" ref="H461:H484" si="29">SUM(B461:G461)</f>
        <v>1630</v>
      </c>
    </row>
    <row r="462" spans="1:8" x14ac:dyDescent="0.25">
      <c r="A462" s="194" t="s">
        <v>14</v>
      </c>
      <c r="B462" s="23">
        <v>0</v>
      </c>
      <c r="C462" s="23">
        <v>40</v>
      </c>
      <c r="D462" s="23">
        <v>500</v>
      </c>
      <c r="E462" s="23">
        <v>420</v>
      </c>
      <c r="F462" s="23">
        <v>120</v>
      </c>
      <c r="G462">
        <v>12</v>
      </c>
      <c r="H462" s="23">
        <f t="shared" si="29"/>
        <v>1092</v>
      </c>
    </row>
    <row r="463" spans="1:8" x14ac:dyDescent="0.25">
      <c r="A463" s="194" t="s">
        <v>2</v>
      </c>
      <c r="B463" s="23">
        <v>5</v>
      </c>
      <c r="C463" s="23">
        <v>68</v>
      </c>
      <c r="D463" s="23">
        <v>37</v>
      </c>
      <c r="E463" s="23">
        <v>51</v>
      </c>
      <c r="F463" s="23">
        <v>14</v>
      </c>
      <c r="G463">
        <v>2</v>
      </c>
      <c r="H463" s="23">
        <f t="shared" si="29"/>
        <v>177</v>
      </c>
    </row>
    <row r="464" spans="1:8" x14ac:dyDescent="0.25">
      <c r="A464" s="194" t="s">
        <v>9</v>
      </c>
      <c r="B464" s="23">
        <v>0</v>
      </c>
      <c r="C464" s="23">
        <v>23</v>
      </c>
      <c r="D464" s="23">
        <v>29</v>
      </c>
      <c r="E464" s="23">
        <v>4</v>
      </c>
      <c r="F464" s="23">
        <v>106</v>
      </c>
      <c r="G464">
        <v>110</v>
      </c>
      <c r="H464" s="23">
        <f t="shared" si="29"/>
        <v>272</v>
      </c>
    </row>
    <row r="465" spans="1:8" x14ac:dyDescent="0.25">
      <c r="A465" s="194" t="s">
        <v>12</v>
      </c>
      <c r="B465" s="23">
        <v>0</v>
      </c>
      <c r="C465" s="23">
        <v>0</v>
      </c>
      <c r="D465" s="23">
        <v>44</v>
      </c>
      <c r="E465" s="23">
        <v>49</v>
      </c>
      <c r="F465" s="23">
        <v>43</v>
      </c>
      <c r="H465" s="23">
        <f t="shared" si="29"/>
        <v>136</v>
      </c>
    </row>
    <row r="466" spans="1:8" x14ac:dyDescent="0.25">
      <c r="A466" s="194" t="s">
        <v>1</v>
      </c>
      <c r="B466" s="23">
        <v>0</v>
      </c>
      <c r="C466" s="23">
        <v>0</v>
      </c>
      <c r="D466" s="23">
        <v>15</v>
      </c>
      <c r="E466" s="23">
        <v>81</v>
      </c>
      <c r="F466" s="23">
        <v>34</v>
      </c>
      <c r="G466">
        <v>34</v>
      </c>
      <c r="H466" s="23">
        <f t="shared" si="29"/>
        <v>164</v>
      </c>
    </row>
    <row r="467" spans="1:8" x14ac:dyDescent="0.25">
      <c r="A467" s="194" t="s">
        <v>15</v>
      </c>
      <c r="B467" s="23">
        <v>0</v>
      </c>
      <c r="C467" s="23">
        <v>0</v>
      </c>
      <c r="D467" s="23">
        <v>0</v>
      </c>
      <c r="E467" s="23">
        <v>119</v>
      </c>
      <c r="F467" s="23">
        <v>5</v>
      </c>
      <c r="G467">
        <v>1</v>
      </c>
      <c r="H467" s="23">
        <f t="shared" si="29"/>
        <v>125</v>
      </c>
    </row>
    <row r="468" spans="1:8" x14ac:dyDescent="0.25">
      <c r="A468" s="194" t="s">
        <v>18</v>
      </c>
      <c r="B468" s="23">
        <v>0</v>
      </c>
      <c r="C468" s="23">
        <v>1</v>
      </c>
      <c r="D468" s="23">
        <v>103</v>
      </c>
      <c r="E468" s="23">
        <v>0</v>
      </c>
      <c r="F468" s="23">
        <v>0</v>
      </c>
      <c r="H468" s="23">
        <f t="shared" si="29"/>
        <v>104</v>
      </c>
    </row>
    <row r="469" spans="1:8" x14ac:dyDescent="0.25">
      <c r="A469" s="194" t="s">
        <v>72</v>
      </c>
      <c r="B469" s="23">
        <v>0</v>
      </c>
      <c r="C469" s="23">
        <v>0</v>
      </c>
      <c r="D469" s="23">
        <v>65</v>
      </c>
      <c r="E469" s="23">
        <v>17</v>
      </c>
      <c r="F469" s="23">
        <v>17</v>
      </c>
      <c r="H469" s="23">
        <f t="shared" si="29"/>
        <v>99</v>
      </c>
    </row>
    <row r="470" spans="1:8" x14ac:dyDescent="0.25">
      <c r="A470" s="194" t="s">
        <v>10</v>
      </c>
      <c r="B470" s="23">
        <v>0</v>
      </c>
      <c r="C470" s="23">
        <v>7</v>
      </c>
      <c r="D470" s="23">
        <v>15</v>
      </c>
      <c r="E470" s="23">
        <v>49</v>
      </c>
      <c r="F470" s="23">
        <v>10</v>
      </c>
      <c r="H470" s="23">
        <f t="shared" si="29"/>
        <v>81</v>
      </c>
    </row>
    <row r="471" spans="1:8" x14ac:dyDescent="0.25">
      <c r="A471" s="50" t="s">
        <v>51</v>
      </c>
      <c r="B471" s="23">
        <v>0</v>
      </c>
      <c r="C471" s="23">
        <v>0</v>
      </c>
      <c r="D471" s="23">
        <v>18</v>
      </c>
      <c r="E471" s="23">
        <v>0</v>
      </c>
      <c r="F471" s="23">
        <v>0</v>
      </c>
      <c r="H471" s="23">
        <f t="shared" si="29"/>
        <v>18</v>
      </c>
    </row>
    <row r="472" spans="1:8" x14ac:dyDescent="0.25">
      <c r="A472" s="194" t="s">
        <v>3</v>
      </c>
      <c r="B472" s="23">
        <v>1</v>
      </c>
      <c r="C472" s="23">
        <v>4</v>
      </c>
      <c r="D472" s="23">
        <v>2</v>
      </c>
      <c r="E472" s="23">
        <v>5</v>
      </c>
      <c r="F472" s="23">
        <v>5</v>
      </c>
      <c r="G472" s="23">
        <v>3</v>
      </c>
      <c r="H472" s="23">
        <f t="shared" si="29"/>
        <v>20</v>
      </c>
    </row>
    <row r="473" spans="1:8" x14ac:dyDescent="0.25">
      <c r="A473" s="194" t="s">
        <v>43</v>
      </c>
      <c r="B473" s="23">
        <v>0</v>
      </c>
      <c r="C473" s="23">
        <v>2</v>
      </c>
      <c r="D473" s="23">
        <v>2</v>
      </c>
      <c r="E473" s="23">
        <v>4</v>
      </c>
      <c r="F473" s="23">
        <v>3</v>
      </c>
      <c r="H473" s="23">
        <f t="shared" si="29"/>
        <v>11</v>
      </c>
    </row>
    <row r="474" spans="1:8" x14ac:dyDescent="0.25">
      <c r="A474" s="194" t="s">
        <v>7</v>
      </c>
      <c r="B474" s="23">
        <v>0</v>
      </c>
      <c r="C474" s="23">
        <v>1</v>
      </c>
      <c r="D474" s="23">
        <v>0</v>
      </c>
      <c r="E474" s="23">
        <v>9</v>
      </c>
      <c r="F474" s="23">
        <v>0</v>
      </c>
      <c r="H474" s="23">
        <f t="shared" si="29"/>
        <v>10</v>
      </c>
    </row>
    <row r="475" spans="1:8" x14ac:dyDescent="0.25">
      <c r="A475" s="194" t="s">
        <v>8</v>
      </c>
      <c r="B475" s="23">
        <v>0</v>
      </c>
      <c r="C475" s="23">
        <v>0</v>
      </c>
      <c r="D475" s="23">
        <v>0</v>
      </c>
      <c r="E475" s="23">
        <v>1</v>
      </c>
      <c r="F475" s="23">
        <v>8</v>
      </c>
      <c r="G475">
        <v>2</v>
      </c>
      <c r="H475" s="23">
        <f t="shared" si="29"/>
        <v>11</v>
      </c>
    </row>
    <row r="476" spans="1:8" x14ac:dyDescent="0.25">
      <c r="A476" s="194" t="s">
        <v>41</v>
      </c>
      <c r="B476" s="23">
        <v>0</v>
      </c>
      <c r="C476" s="23">
        <v>0</v>
      </c>
      <c r="D476" s="23">
        <v>4</v>
      </c>
      <c r="E476" s="23">
        <v>0</v>
      </c>
      <c r="F476" s="23">
        <v>0</v>
      </c>
      <c r="H476" s="23">
        <f t="shared" si="29"/>
        <v>4</v>
      </c>
    </row>
    <row r="477" spans="1:8" x14ac:dyDescent="0.25">
      <c r="A477" s="194" t="s">
        <v>45</v>
      </c>
      <c r="B477" s="23">
        <v>0</v>
      </c>
      <c r="C477" s="23">
        <v>0</v>
      </c>
      <c r="D477" s="23">
        <v>0</v>
      </c>
      <c r="E477" s="23">
        <v>1</v>
      </c>
      <c r="F477" s="23">
        <v>2</v>
      </c>
      <c r="H477" s="23">
        <f t="shared" si="29"/>
        <v>3</v>
      </c>
    </row>
    <row r="478" spans="1:8" x14ac:dyDescent="0.25">
      <c r="A478" s="195" t="s">
        <v>50</v>
      </c>
      <c r="B478" s="23">
        <v>0</v>
      </c>
      <c r="C478" s="23">
        <v>0</v>
      </c>
      <c r="D478" s="23">
        <v>0</v>
      </c>
      <c r="E478" s="23">
        <v>3</v>
      </c>
      <c r="F478" s="23">
        <v>0</v>
      </c>
      <c r="H478" s="23">
        <f t="shared" si="29"/>
        <v>3</v>
      </c>
    </row>
    <row r="479" spans="1:8" x14ac:dyDescent="0.25">
      <c r="A479" s="194" t="s">
        <v>42</v>
      </c>
      <c r="B479" s="23">
        <v>0</v>
      </c>
      <c r="C479" s="23">
        <v>0</v>
      </c>
      <c r="D479" s="23">
        <v>0</v>
      </c>
      <c r="E479" s="23">
        <v>1</v>
      </c>
      <c r="F479" s="23">
        <v>2</v>
      </c>
      <c r="H479" s="23">
        <f t="shared" si="29"/>
        <v>3</v>
      </c>
    </row>
    <row r="480" spans="1:8" x14ac:dyDescent="0.25">
      <c r="A480" s="194" t="s">
        <v>44</v>
      </c>
      <c r="B480" s="23">
        <v>0</v>
      </c>
      <c r="C480" s="23">
        <v>0</v>
      </c>
      <c r="D480" s="23">
        <v>0</v>
      </c>
      <c r="E480" s="23">
        <v>1</v>
      </c>
      <c r="F480" s="23">
        <v>0</v>
      </c>
      <c r="H480" s="23">
        <f t="shared" si="29"/>
        <v>1</v>
      </c>
    </row>
    <row r="481" spans="1:8" x14ac:dyDescent="0.25">
      <c r="A481" s="194" t="s">
        <v>32</v>
      </c>
      <c r="B481" s="23">
        <v>0</v>
      </c>
      <c r="C481" s="23">
        <v>0</v>
      </c>
      <c r="D481" s="23">
        <v>0</v>
      </c>
      <c r="E481" s="23">
        <v>1</v>
      </c>
      <c r="F481" s="23">
        <v>0</v>
      </c>
      <c r="H481" s="23">
        <f t="shared" si="29"/>
        <v>1</v>
      </c>
    </row>
    <row r="482" spans="1:8" x14ac:dyDescent="0.25">
      <c r="A482" s="194" t="s">
        <v>52</v>
      </c>
      <c r="B482" s="23">
        <v>0</v>
      </c>
      <c r="C482" s="23">
        <v>0</v>
      </c>
      <c r="D482" s="23">
        <v>0</v>
      </c>
      <c r="E482" s="23">
        <v>0</v>
      </c>
      <c r="F482" s="23">
        <v>1</v>
      </c>
      <c r="H482" s="23">
        <f t="shared" si="29"/>
        <v>1</v>
      </c>
    </row>
    <row r="483" spans="1:8" x14ac:dyDescent="0.25">
      <c r="A483" s="194" t="s">
        <v>16</v>
      </c>
      <c r="B483" s="23">
        <v>0</v>
      </c>
      <c r="C483" s="23">
        <v>0</v>
      </c>
      <c r="D483" s="23">
        <v>1</v>
      </c>
      <c r="E483" s="23">
        <v>0</v>
      </c>
      <c r="F483" s="23">
        <v>0</v>
      </c>
      <c r="H483" s="23">
        <f t="shared" si="29"/>
        <v>1</v>
      </c>
    </row>
    <row r="484" spans="1:8" x14ac:dyDescent="0.25">
      <c r="A484" s="196" t="s">
        <v>24</v>
      </c>
      <c r="B484" s="23">
        <v>6</v>
      </c>
      <c r="C484" s="23">
        <v>186</v>
      </c>
      <c r="D484" s="23">
        <v>2661</v>
      </c>
      <c r="E484" s="23">
        <v>2630</v>
      </c>
      <c r="F484" s="23">
        <v>1396</v>
      </c>
      <c r="G484">
        <f>SUM(G460:G483)</f>
        <v>316</v>
      </c>
      <c r="H484" s="23">
        <f t="shared" si="29"/>
        <v>7195</v>
      </c>
    </row>
    <row r="485" spans="1:8" x14ac:dyDescent="0.25">
      <c r="H485" s="11"/>
    </row>
    <row r="486" spans="1:8" x14ac:dyDescent="0.25">
      <c r="A486" s="30" t="s">
        <v>89</v>
      </c>
    </row>
    <row r="487" spans="1:8" x14ac:dyDescent="0.25">
      <c r="A487" t="s">
        <v>108</v>
      </c>
    </row>
    <row r="488" spans="1:8" x14ac:dyDescent="0.25">
      <c r="A488" s="1"/>
    </row>
    <row r="489" spans="1:8" ht="39" x14ac:dyDescent="0.25">
      <c r="A489" s="74"/>
      <c r="B489" s="191" t="s">
        <v>20</v>
      </c>
      <c r="C489" s="9" t="s">
        <v>21</v>
      </c>
    </row>
    <row r="490" spans="1:8" x14ac:dyDescent="0.25">
      <c r="A490" s="197" t="s">
        <v>19</v>
      </c>
      <c r="B490" s="192">
        <v>26</v>
      </c>
      <c r="C490" s="3">
        <v>1</v>
      </c>
      <c r="D490" s="3">
        <v>6</v>
      </c>
      <c r="E490" s="3">
        <v>11</v>
      </c>
      <c r="F490" s="3">
        <v>16</v>
      </c>
      <c r="G490" s="3">
        <v>21</v>
      </c>
      <c r="H490" s="3" t="s">
        <v>24</v>
      </c>
    </row>
    <row r="491" spans="1:8" x14ac:dyDescent="0.25">
      <c r="A491" s="74" t="s">
        <v>11</v>
      </c>
      <c r="B491" s="23">
        <v>0</v>
      </c>
      <c r="C491" s="23">
        <v>0</v>
      </c>
      <c r="D491" s="23">
        <v>1326</v>
      </c>
      <c r="E491" s="23">
        <v>774</v>
      </c>
      <c r="F491" s="23">
        <v>925</v>
      </c>
      <c r="G491" s="23">
        <v>46</v>
      </c>
      <c r="H491" s="23">
        <f>SUM(B491:G491)</f>
        <v>3071</v>
      </c>
    </row>
    <row r="492" spans="1:8" x14ac:dyDescent="0.25">
      <c r="A492" s="74" t="s">
        <v>14</v>
      </c>
      <c r="B492" s="23">
        <v>0</v>
      </c>
      <c r="C492" s="23">
        <v>40</v>
      </c>
      <c r="D492" s="23">
        <v>500</v>
      </c>
      <c r="E492" s="23">
        <v>419</v>
      </c>
      <c r="F492" s="23">
        <v>120</v>
      </c>
      <c r="G492" s="23">
        <v>12</v>
      </c>
      <c r="H492" s="23">
        <f t="shared" ref="H492:H510" si="30">SUM(B492:G492)</f>
        <v>1091</v>
      </c>
    </row>
    <row r="493" spans="1:8" x14ac:dyDescent="0.25">
      <c r="A493" s="74" t="s">
        <v>2</v>
      </c>
      <c r="B493" s="23">
        <v>5</v>
      </c>
      <c r="C493" s="23">
        <v>68</v>
      </c>
      <c r="D493" s="23">
        <v>37</v>
      </c>
      <c r="E493" s="23">
        <v>46</v>
      </c>
      <c r="F493" s="23">
        <v>14</v>
      </c>
      <c r="H493" s="23">
        <f t="shared" si="30"/>
        <v>170</v>
      </c>
    </row>
    <row r="494" spans="1:8" x14ac:dyDescent="0.25">
      <c r="A494" s="74" t="s">
        <v>1</v>
      </c>
      <c r="B494" s="23">
        <v>0</v>
      </c>
      <c r="C494" s="23">
        <v>0</v>
      </c>
      <c r="D494" s="23">
        <v>15</v>
      </c>
      <c r="E494" s="23">
        <v>81</v>
      </c>
      <c r="F494" s="23">
        <v>31</v>
      </c>
      <c r="G494" s="23">
        <v>32</v>
      </c>
      <c r="H494" s="23">
        <f t="shared" si="30"/>
        <v>159</v>
      </c>
    </row>
    <row r="495" spans="1:8" x14ac:dyDescent="0.25">
      <c r="A495" s="74" t="s">
        <v>12</v>
      </c>
      <c r="B495" s="23">
        <v>0</v>
      </c>
      <c r="C495" s="23">
        <v>0</v>
      </c>
      <c r="D495" s="23">
        <v>44</v>
      </c>
      <c r="E495" s="23">
        <v>49</v>
      </c>
      <c r="F495" s="23">
        <v>28</v>
      </c>
      <c r="H495" s="23">
        <f t="shared" si="30"/>
        <v>121</v>
      </c>
    </row>
    <row r="496" spans="1:8" x14ac:dyDescent="0.25">
      <c r="A496" s="74" t="s">
        <v>18</v>
      </c>
      <c r="B496" s="23">
        <v>0</v>
      </c>
      <c r="C496" s="23">
        <v>0</v>
      </c>
      <c r="D496" s="23">
        <v>103</v>
      </c>
      <c r="E496" s="23">
        <v>0</v>
      </c>
      <c r="F496" s="23">
        <v>0</v>
      </c>
      <c r="H496" s="23">
        <f t="shared" si="30"/>
        <v>103</v>
      </c>
    </row>
    <row r="497" spans="1:8" x14ac:dyDescent="0.25">
      <c r="A497" s="74" t="s">
        <v>72</v>
      </c>
      <c r="B497" s="23">
        <v>0</v>
      </c>
      <c r="C497" s="23">
        <v>0</v>
      </c>
      <c r="D497" s="23">
        <v>63</v>
      </c>
      <c r="E497" s="23">
        <v>17</v>
      </c>
      <c r="F497" s="23">
        <v>17</v>
      </c>
      <c r="H497" s="23">
        <f t="shared" si="30"/>
        <v>97</v>
      </c>
    </row>
    <row r="498" spans="1:8" x14ac:dyDescent="0.25">
      <c r="A498" s="74" t="s">
        <v>10</v>
      </c>
      <c r="B498" s="23">
        <v>0</v>
      </c>
      <c r="C498" s="23">
        <v>0</v>
      </c>
      <c r="D498" s="23">
        <v>15</v>
      </c>
      <c r="E498" s="23">
        <v>29</v>
      </c>
      <c r="F498" s="23">
        <v>2</v>
      </c>
      <c r="H498" s="23">
        <f t="shared" si="30"/>
        <v>46</v>
      </c>
    </row>
    <row r="499" spans="1:8" x14ac:dyDescent="0.25">
      <c r="A499" s="74" t="s">
        <v>15</v>
      </c>
      <c r="B499" s="23">
        <v>0</v>
      </c>
      <c r="C499" s="23">
        <v>0</v>
      </c>
      <c r="D499" s="23">
        <v>0</v>
      </c>
      <c r="E499" s="23">
        <v>19</v>
      </c>
      <c r="F499" s="23">
        <v>2</v>
      </c>
      <c r="G499" s="23">
        <v>1</v>
      </c>
      <c r="H499" s="23">
        <f t="shared" si="30"/>
        <v>22</v>
      </c>
    </row>
    <row r="500" spans="1:8" x14ac:dyDescent="0.25">
      <c r="A500" s="74" t="s">
        <v>51</v>
      </c>
      <c r="B500" s="23">
        <v>0</v>
      </c>
      <c r="C500" s="23">
        <v>0</v>
      </c>
      <c r="D500" s="23">
        <v>18</v>
      </c>
      <c r="E500" s="23">
        <v>0</v>
      </c>
      <c r="F500" s="23">
        <v>0</v>
      </c>
      <c r="H500" s="23">
        <f t="shared" si="30"/>
        <v>18</v>
      </c>
    </row>
    <row r="501" spans="1:8" x14ac:dyDescent="0.25">
      <c r="A501" s="74" t="s">
        <v>41</v>
      </c>
      <c r="B501" s="23">
        <v>0</v>
      </c>
      <c r="C501" s="23">
        <v>0</v>
      </c>
      <c r="D501" s="23">
        <v>4</v>
      </c>
      <c r="E501" s="23">
        <v>0</v>
      </c>
      <c r="F501" s="23">
        <v>0</v>
      </c>
      <c r="H501" s="23">
        <f t="shared" si="30"/>
        <v>4</v>
      </c>
    </row>
    <row r="502" spans="1:8" x14ac:dyDescent="0.25">
      <c r="A502" s="74" t="s">
        <v>3</v>
      </c>
      <c r="B502" s="23">
        <v>0</v>
      </c>
      <c r="C502" s="23">
        <v>1</v>
      </c>
      <c r="D502" s="23">
        <v>1</v>
      </c>
      <c r="E502" s="23">
        <v>1</v>
      </c>
      <c r="F502" s="23">
        <v>1</v>
      </c>
      <c r="G502" s="23">
        <v>3</v>
      </c>
      <c r="H502" s="23">
        <f t="shared" si="30"/>
        <v>7</v>
      </c>
    </row>
    <row r="503" spans="1:8" x14ac:dyDescent="0.25">
      <c r="A503" s="74" t="s">
        <v>9</v>
      </c>
      <c r="B503" s="23">
        <v>0</v>
      </c>
      <c r="C503" s="23">
        <v>0</v>
      </c>
      <c r="D503" s="23">
        <v>0</v>
      </c>
      <c r="E503" s="23">
        <v>4</v>
      </c>
      <c r="F503" s="23">
        <v>0</v>
      </c>
      <c r="G503" s="23">
        <v>65</v>
      </c>
      <c r="H503" s="23">
        <f t="shared" si="30"/>
        <v>69</v>
      </c>
    </row>
    <row r="504" spans="1:8" x14ac:dyDescent="0.25">
      <c r="A504" s="74" t="s">
        <v>90</v>
      </c>
      <c r="B504" s="23">
        <v>0</v>
      </c>
      <c r="C504" s="23">
        <v>0</v>
      </c>
      <c r="D504" s="23">
        <v>0</v>
      </c>
      <c r="E504" s="23">
        <v>1</v>
      </c>
      <c r="F504" s="23">
        <v>2</v>
      </c>
      <c r="H504" s="23">
        <f t="shared" si="30"/>
        <v>3</v>
      </c>
    </row>
    <row r="505" spans="1:8" x14ac:dyDescent="0.25">
      <c r="A505" s="74" t="s">
        <v>50</v>
      </c>
      <c r="B505" s="23">
        <v>0</v>
      </c>
      <c r="C505" s="23">
        <v>0</v>
      </c>
      <c r="D505" s="23">
        <v>0</v>
      </c>
      <c r="E505" s="23">
        <v>3</v>
      </c>
      <c r="F505" s="23">
        <v>0</v>
      </c>
      <c r="H505" s="23">
        <f t="shared" si="30"/>
        <v>3</v>
      </c>
    </row>
    <row r="506" spans="1:8" x14ac:dyDescent="0.25">
      <c r="A506" s="74" t="s">
        <v>42</v>
      </c>
      <c r="B506" s="23">
        <v>0</v>
      </c>
      <c r="C506" s="23">
        <v>0</v>
      </c>
      <c r="D506" s="23">
        <v>0</v>
      </c>
      <c r="E506" s="23">
        <v>1</v>
      </c>
      <c r="F506" s="23">
        <v>2</v>
      </c>
      <c r="H506" s="23">
        <f t="shared" si="30"/>
        <v>3</v>
      </c>
    </row>
    <row r="507" spans="1:8" x14ac:dyDescent="0.25">
      <c r="A507" s="74" t="s">
        <v>8</v>
      </c>
      <c r="B507" s="23">
        <v>0</v>
      </c>
      <c r="C507" s="23">
        <v>0</v>
      </c>
      <c r="D507" s="23">
        <v>0</v>
      </c>
      <c r="E507" s="23">
        <v>1</v>
      </c>
      <c r="F507" s="23">
        <v>2</v>
      </c>
      <c r="H507" s="23">
        <f t="shared" si="30"/>
        <v>3</v>
      </c>
    </row>
    <row r="508" spans="1:8" x14ac:dyDescent="0.25">
      <c r="A508" s="74" t="s">
        <v>7</v>
      </c>
      <c r="B508" s="23">
        <v>0</v>
      </c>
      <c r="C508" s="23">
        <v>1</v>
      </c>
      <c r="D508" s="23">
        <v>0</v>
      </c>
      <c r="E508" s="23">
        <v>1</v>
      </c>
      <c r="F508" s="23">
        <v>0</v>
      </c>
      <c r="H508" s="23">
        <f t="shared" si="30"/>
        <v>2</v>
      </c>
    </row>
    <row r="509" spans="1:8" x14ac:dyDescent="0.25">
      <c r="A509" s="74" t="s">
        <v>32</v>
      </c>
      <c r="B509" s="23">
        <v>0</v>
      </c>
      <c r="C509" s="23">
        <v>0</v>
      </c>
      <c r="D509" s="23">
        <v>0</v>
      </c>
      <c r="E509" s="23">
        <v>1</v>
      </c>
      <c r="F509" s="23">
        <v>0</v>
      </c>
      <c r="H509" s="23">
        <f t="shared" si="30"/>
        <v>1</v>
      </c>
    </row>
    <row r="510" spans="1:8" x14ac:dyDescent="0.25">
      <c r="A510" s="74" t="s">
        <v>52</v>
      </c>
      <c r="B510" s="23">
        <v>0</v>
      </c>
      <c r="C510" s="23">
        <v>0</v>
      </c>
      <c r="D510" s="23">
        <v>0</v>
      </c>
      <c r="E510" s="23">
        <v>0</v>
      </c>
      <c r="F510" s="23">
        <v>1</v>
      </c>
      <c r="H510" s="23">
        <f t="shared" si="30"/>
        <v>1</v>
      </c>
    </row>
    <row r="511" spans="1:8" x14ac:dyDescent="0.25">
      <c r="A511" s="198" t="s">
        <v>24</v>
      </c>
      <c r="B511" s="23">
        <v>5</v>
      </c>
      <c r="C511" s="23">
        <v>110</v>
      </c>
      <c r="D511" s="23">
        <v>2126</v>
      </c>
      <c r="E511" s="23">
        <v>1447</v>
      </c>
      <c r="F511" s="23">
        <v>1147</v>
      </c>
      <c r="G511" s="11">
        <f>SUM(G491:G510)</f>
        <v>159</v>
      </c>
      <c r="H511" s="23">
        <f>SUM(H491:H510)</f>
        <v>4994</v>
      </c>
    </row>
    <row r="512" spans="1:8" x14ac:dyDescent="0.25">
      <c r="B512" s="23"/>
      <c r="C512" s="23"/>
      <c r="D512" s="23"/>
      <c r="E512" s="23"/>
      <c r="F512" s="23"/>
      <c r="G512" s="23"/>
    </row>
    <row r="514" spans="1:8" x14ac:dyDescent="0.25">
      <c r="A514" s="30" t="s">
        <v>91</v>
      </c>
      <c r="B514" s="30"/>
      <c r="C514" s="30"/>
    </row>
    <row r="515" spans="1:8" x14ac:dyDescent="0.25">
      <c r="A515" s="1" t="s">
        <v>111</v>
      </c>
      <c r="D515" t="s">
        <v>29</v>
      </c>
    </row>
    <row r="517" spans="1:8" x14ac:dyDescent="0.25">
      <c r="B517" t="s">
        <v>20</v>
      </c>
      <c r="D517" t="s">
        <v>21</v>
      </c>
    </row>
    <row r="518" spans="1:8" x14ac:dyDescent="0.25">
      <c r="A518" s="5" t="s">
        <v>19</v>
      </c>
      <c r="B518" s="3">
        <v>25</v>
      </c>
      <c r="C518" s="3">
        <v>30</v>
      </c>
      <c r="D518" s="3">
        <v>5</v>
      </c>
      <c r="E518" s="3">
        <v>10</v>
      </c>
      <c r="F518" s="3">
        <v>15</v>
      </c>
      <c r="G518" s="3">
        <v>20</v>
      </c>
      <c r="H518" s="3" t="s">
        <v>24</v>
      </c>
    </row>
    <row r="519" spans="1:8" x14ac:dyDescent="0.25">
      <c r="A519" s="2" t="s">
        <v>1</v>
      </c>
      <c r="B519" s="70">
        <v>0</v>
      </c>
      <c r="C519" s="70">
        <v>3</v>
      </c>
      <c r="D519" s="70">
        <v>0</v>
      </c>
      <c r="E519" s="70">
        <v>5</v>
      </c>
      <c r="F519" s="70">
        <v>128</v>
      </c>
      <c r="G519" s="70">
        <v>54</v>
      </c>
      <c r="H519" s="70">
        <f>SUM(B519:G519)</f>
        <v>190</v>
      </c>
    </row>
    <row r="520" spans="1:8" x14ac:dyDescent="0.25">
      <c r="A520" s="2" t="s">
        <v>92</v>
      </c>
      <c r="B520" s="70">
        <v>0</v>
      </c>
      <c r="C520" s="70">
        <v>0</v>
      </c>
      <c r="D520" s="70">
        <v>0</v>
      </c>
      <c r="E520" s="70">
        <v>0</v>
      </c>
      <c r="F520" s="70">
        <v>0</v>
      </c>
      <c r="G520" s="70">
        <v>0</v>
      </c>
      <c r="H520" s="70">
        <f t="shared" ref="H520:H554" si="31">SUM(B520:G520)</f>
        <v>0</v>
      </c>
    </row>
    <row r="521" spans="1:8" x14ac:dyDescent="0.25">
      <c r="A521" s="2" t="s">
        <v>93</v>
      </c>
      <c r="B521" s="70">
        <v>0</v>
      </c>
      <c r="C521" s="70">
        <v>0</v>
      </c>
      <c r="D521" s="70">
        <v>0</v>
      </c>
      <c r="E521" s="70">
        <v>0</v>
      </c>
      <c r="F521" s="70">
        <v>0</v>
      </c>
      <c r="G521" s="70">
        <v>0</v>
      </c>
      <c r="H521" s="70">
        <f t="shared" si="31"/>
        <v>0</v>
      </c>
    </row>
    <row r="522" spans="1:8" x14ac:dyDescent="0.25">
      <c r="A522" s="2" t="s">
        <v>94</v>
      </c>
      <c r="B522" s="70">
        <v>25</v>
      </c>
      <c r="C522" s="70">
        <v>5</v>
      </c>
      <c r="D522" s="70">
        <v>7</v>
      </c>
      <c r="E522" s="70">
        <v>0</v>
      </c>
      <c r="F522" s="70">
        <v>0</v>
      </c>
      <c r="G522" s="70">
        <v>2</v>
      </c>
      <c r="H522" s="70">
        <f t="shared" si="31"/>
        <v>39</v>
      </c>
    </row>
    <row r="523" spans="1:8" x14ac:dyDescent="0.25">
      <c r="A523" s="2" t="s">
        <v>2</v>
      </c>
      <c r="B523" s="70">
        <v>14</v>
      </c>
      <c r="C523" s="70">
        <v>134</v>
      </c>
      <c r="D523" s="70">
        <v>137</v>
      </c>
      <c r="E523" s="70">
        <v>3</v>
      </c>
      <c r="F523" s="70">
        <v>8</v>
      </c>
      <c r="G523" s="70">
        <v>13</v>
      </c>
      <c r="H523" s="70">
        <f t="shared" si="31"/>
        <v>309</v>
      </c>
    </row>
    <row r="524" spans="1:8" x14ac:dyDescent="0.25">
      <c r="A524" s="2" t="s">
        <v>95</v>
      </c>
      <c r="B524" s="70">
        <v>0</v>
      </c>
      <c r="C524" s="70">
        <v>2</v>
      </c>
      <c r="D524" s="70">
        <v>2</v>
      </c>
      <c r="E524" s="70">
        <v>0</v>
      </c>
      <c r="F524" s="70">
        <v>2</v>
      </c>
      <c r="G524" s="70">
        <v>1</v>
      </c>
      <c r="H524" s="70">
        <f t="shared" si="31"/>
        <v>7</v>
      </c>
    </row>
    <row r="525" spans="1:8" x14ac:dyDescent="0.25">
      <c r="A525" s="2" t="s">
        <v>3</v>
      </c>
      <c r="B525" s="70">
        <v>3</v>
      </c>
      <c r="C525" s="70">
        <v>14</v>
      </c>
      <c r="D525" s="70">
        <v>5</v>
      </c>
      <c r="E525" s="70">
        <v>1</v>
      </c>
      <c r="F525" s="70">
        <v>3</v>
      </c>
      <c r="G525" s="70">
        <v>4</v>
      </c>
      <c r="H525" s="70">
        <f t="shared" si="31"/>
        <v>30</v>
      </c>
    </row>
    <row r="526" spans="1:8" x14ac:dyDescent="0.25">
      <c r="A526" s="2" t="s">
        <v>4</v>
      </c>
      <c r="B526" s="70">
        <v>0</v>
      </c>
      <c r="C526" s="70">
        <v>14</v>
      </c>
      <c r="D526" s="70">
        <v>4</v>
      </c>
      <c r="E526" s="70">
        <v>2</v>
      </c>
      <c r="F526" s="70">
        <v>0</v>
      </c>
      <c r="G526" s="70">
        <v>1</v>
      </c>
      <c r="H526" s="70">
        <f t="shared" si="31"/>
        <v>21</v>
      </c>
    </row>
    <row r="527" spans="1:8" x14ac:dyDescent="0.25">
      <c r="A527" s="2" t="s">
        <v>5</v>
      </c>
      <c r="B527" s="70">
        <v>0</v>
      </c>
      <c r="C527" s="70">
        <v>3</v>
      </c>
      <c r="D527" s="70">
        <v>0</v>
      </c>
      <c r="E527" s="70">
        <v>0</v>
      </c>
      <c r="F527" s="70">
        <v>0</v>
      </c>
      <c r="G527" s="70">
        <v>5</v>
      </c>
      <c r="H527" s="70">
        <f t="shared" si="31"/>
        <v>8</v>
      </c>
    </row>
    <row r="528" spans="1:8" x14ac:dyDescent="0.25">
      <c r="A528" s="2" t="s">
        <v>6</v>
      </c>
      <c r="B528" s="70">
        <v>0</v>
      </c>
      <c r="C528" s="70">
        <v>0</v>
      </c>
      <c r="D528" s="70">
        <v>0</v>
      </c>
      <c r="E528" s="70">
        <v>0</v>
      </c>
      <c r="F528" s="70">
        <v>0</v>
      </c>
      <c r="G528" s="70">
        <v>0</v>
      </c>
      <c r="H528" s="70">
        <f t="shared" si="31"/>
        <v>0</v>
      </c>
    </row>
    <row r="529" spans="1:8" x14ac:dyDescent="0.25">
      <c r="A529" s="2" t="s">
        <v>7</v>
      </c>
      <c r="B529" s="70">
        <v>0</v>
      </c>
      <c r="C529" s="70">
        <v>0</v>
      </c>
      <c r="D529" s="70">
        <v>2</v>
      </c>
      <c r="E529" s="70">
        <v>1</v>
      </c>
      <c r="F529" s="70">
        <v>1</v>
      </c>
      <c r="G529" s="70">
        <v>5</v>
      </c>
      <c r="H529" s="70">
        <f t="shared" si="31"/>
        <v>9</v>
      </c>
    </row>
    <row r="530" spans="1:8" x14ac:dyDescent="0.25">
      <c r="A530" s="2" t="s">
        <v>96</v>
      </c>
      <c r="B530" s="70">
        <v>0</v>
      </c>
      <c r="C530" s="70">
        <v>0</v>
      </c>
      <c r="D530" s="70">
        <v>0</v>
      </c>
      <c r="E530" s="70">
        <v>0</v>
      </c>
      <c r="F530" s="70">
        <v>0</v>
      </c>
      <c r="G530" s="70">
        <v>0</v>
      </c>
      <c r="H530" s="70">
        <f t="shared" si="31"/>
        <v>0</v>
      </c>
    </row>
    <row r="531" spans="1:8" x14ac:dyDescent="0.25">
      <c r="A531" s="2" t="s">
        <v>97</v>
      </c>
      <c r="B531" s="70">
        <v>0</v>
      </c>
      <c r="C531" s="70">
        <v>0</v>
      </c>
      <c r="D531" s="70">
        <v>0</v>
      </c>
      <c r="E531" s="70">
        <v>0</v>
      </c>
      <c r="F531" s="70">
        <v>0</v>
      </c>
      <c r="G531" s="70">
        <v>0</v>
      </c>
      <c r="H531" s="70">
        <f t="shared" si="31"/>
        <v>0</v>
      </c>
    </row>
    <row r="532" spans="1:8" x14ac:dyDescent="0.25">
      <c r="A532" s="2" t="s">
        <v>98</v>
      </c>
      <c r="B532" s="70">
        <v>0</v>
      </c>
      <c r="C532" s="70">
        <v>0</v>
      </c>
      <c r="D532" s="70">
        <v>0</v>
      </c>
      <c r="E532" s="70">
        <v>1</v>
      </c>
      <c r="F532" s="70">
        <v>0</v>
      </c>
      <c r="G532" s="70">
        <v>11</v>
      </c>
      <c r="H532" s="70">
        <f t="shared" si="31"/>
        <v>12</v>
      </c>
    </row>
    <row r="533" spans="1:8" x14ac:dyDescent="0.25">
      <c r="A533" s="2" t="s">
        <v>8</v>
      </c>
      <c r="B533" s="70">
        <v>0</v>
      </c>
      <c r="C533" s="70">
        <v>0</v>
      </c>
      <c r="D533" s="70">
        <v>3</v>
      </c>
      <c r="E533" s="70">
        <v>4</v>
      </c>
      <c r="F533" s="70">
        <v>26</v>
      </c>
      <c r="G533" s="70">
        <v>17</v>
      </c>
      <c r="H533" s="70">
        <f t="shared" si="31"/>
        <v>50</v>
      </c>
    </row>
    <row r="534" spans="1:8" x14ac:dyDescent="0.25">
      <c r="A534" s="2" t="s">
        <v>9</v>
      </c>
      <c r="B534" s="70">
        <v>0</v>
      </c>
      <c r="C534" s="70">
        <v>22</v>
      </c>
      <c r="D534" s="70">
        <v>31</v>
      </c>
      <c r="E534" s="70">
        <v>8</v>
      </c>
      <c r="F534" s="70">
        <v>2</v>
      </c>
      <c r="G534" s="70">
        <v>33</v>
      </c>
      <c r="H534" s="70">
        <f t="shared" si="31"/>
        <v>96</v>
      </c>
    </row>
    <row r="535" spans="1:8" x14ac:dyDescent="0.25">
      <c r="A535" s="2" t="s">
        <v>99</v>
      </c>
      <c r="B535" s="70">
        <v>0</v>
      </c>
      <c r="C535" s="70">
        <v>0</v>
      </c>
      <c r="D535" s="70">
        <v>3</v>
      </c>
      <c r="E535" s="70">
        <v>0</v>
      </c>
      <c r="F535" s="70">
        <v>3</v>
      </c>
      <c r="G535" s="70">
        <v>1</v>
      </c>
      <c r="H535" s="70">
        <f t="shared" si="31"/>
        <v>7</v>
      </c>
    </row>
    <row r="536" spans="1:8" x14ac:dyDescent="0.25">
      <c r="A536" s="2" t="s">
        <v>10</v>
      </c>
      <c r="B536" s="70">
        <v>0</v>
      </c>
      <c r="C536" s="70">
        <v>0</v>
      </c>
      <c r="D536" s="70">
        <v>14</v>
      </c>
      <c r="E536" s="70">
        <v>110</v>
      </c>
      <c r="F536" s="70">
        <v>228</v>
      </c>
      <c r="G536" s="70">
        <v>20</v>
      </c>
      <c r="H536" s="70">
        <f t="shared" si="31"/>
        <v>372</v>
      </c>
    </row>
    <row r="537" spans="1:8" x14ac:dyDescent="0.25">
      <c r="A537" s="2" t="s">
        <v>11</v>
      </c>
      <c r="B537" s="70">
        <v>7</v>
      </c>
      <c r="C537" s="70">
        <v>100</v>
      </c>
      <c r="D537" s="70">
        <v>500</v>
      </c>
      <c r="E537" s="70">
        <v>142</v>
      </c>
      <c r="F537" s="70">
        <v>3880</v>
      </c>
      <c r="G537" s="70">
        <v>367</v>
      </c>
      <c r="H537" s="70">
        <f t="shared" si="31"/>
        <v>4996</v>
      </c>
    </row>
    <row r="538" spans="1:8" x14ac:dyDescent="0.25">
      <c r="A538" s="2" t="s">
        <v>12</v>
      </c>
      <c r="B538" s="70">
        <v>0</v>
      </c>
      <c r="C538" s="70">
        <v>0</v>
      </c>
      <c r="D538" s="70">
        <v>0</v>
      </c>
      <c r="E538" s="70">
        <v>2</v>
      </c>
      <c r="F538" s="70">
        <v>97</v>
      </c>
      <c r="G538" s="70">
        <v>146</v>
      </c>
      <c r="H538" s="70">
        <f t="shared" si="31"/>
        <v>245</v>
      </c>
    </row>
    <row r="539" spans="1:8" x14ac:dyDescent="0.25">
      <c r="A539" s="2" t="s">
        <v>32</v>
      </c>
      <c r="B539" s="70">
        <v>0</v>
      </c>
      <c r="C539" s="70">
        <v>0</v>
      </c>
      <c r="D539" s="70">
        <v>3</v>
      </c>
      <c r="E539" s="70">
        <v>0</v>
      </c>
      <c r="F539" s="70">
        <v>2</v>
      </c>
      <c r="G539" s="70">
        <v>0</v>
      </c>
      <c r="H539" s="70">
        <f t="shared" si="31"/>
        <v>5</v>
      </c>
    </row>
    <row r="540" spans="1:8" x14ac:dyDescent="0.25">
      <c r="A540" s="2" t="s">
        <v>18</v>
      </c>
      <c r="B540" s="70">
        <v>15</v>
      </c>
      <c r="C540" s="70">
        <v>298</v>
      </c>
      <c r="D540" s="70">
        <v>92</v>
      </c>
      <c r="E540" s="70">
        <v>0</v>
      </c>
      <c r="F540" s="70">
        <v>54</v>
      </c>
      <c r="G540" s="70">
        <v>332</v>
      </c>
      <c r="H540" s="70">
        <f t="shared" si="31"/>
        <v>791</v>
      </c>
    </row>
    <row r="541" spans="1:8" x14ac:dyDescent="0.25">
      <c r="A541" s="2" t="s">
        <v>100</v>
      </c>
      <c r="B541" s="70">
        <v>0</v>
      </c>
      <c r="C541" s="70">
        <v>0</v>
      </c>
      <c r="D541" s="70">
        <v>0</v>
      </c>
      <c r="E541" s="70">
        <v>0</v>
      </c>
      <c r="F541" s="70">
        <v>0</v>
      </c>
      <c r="G541" s="70">
        <v>1</v>
      </c>
      <c r="H541" s="70">
        <f t="shared" si="31"/>
        <v>1</v>
      </c>
    </row>
    <row r="542" spans="1:8" x14ac:dyDescent="0.25">
      <c r="A542" s="2" t="s">
        <v>13</v>
      </c>
      <c r="B542" s="70">
        <v>0</v>
      </c>
      <c r="C542" s="70">
        <v>0</v>
      </c>
      <c r="D542" s="70">
        <v>0</v>
      </c>
      <c r="E542" s="70">
        <v>0</v>
      </c>
      <c r="F542" s="70">
        <v>0</v>
      </c>
      <c r="G542" s="70">
        <v>7</v>
      </c>
      <c r="H542" s="70">
        <f t="shared" si="31"/>
        <v>7</v>
      </c>
    </row>
    <row r="543" spans="1:8" x14ac:dyDescent="0.25">
      <c r="A543" s="2" t="s">
        <v>14</v>
      </c>
      <c r="B543" s="70">
        <v>32</v>
      </c>
      <c r="C543" s="70">
        <v>116</v>
      </c>
      <c r="D543" s="70">
        <v>101</v>
      </c>
      <c r="E543" s="70">
        <v>59</v>
      </c>
      <c r="F543" s="70">
        <v>192</v>
      </c>
      <c r="G543" s="70">
        <v>56</v>
      </c>
      <c r="H543" s="70">
        <f t="shared" si="31"/>
        <v>556</v>
      </c>
    </row>
    <row r="544" spans="1:8" x14ac:dyDescent="0.25">
      <c r="A544" s="2" t="s">
        <v>101</v>
      </c>
      <c r="B544" s="70">
        <v>0</v>
      </c>
      <c r="C544" s="70">
        <v>0</v>
      </c>
      <c r="D544" s="70">
        <v>0</v>
      </c>
      <c r="E544" s="70">
        <v>5</v>
      </c>
      <c r="F544" s="70">
        <v>0</v>
      </c>
      <c r="G544" s="70">
        <v>0</v>
      </c>
      <c r="H544" s="70">
        <f t="shared" si="31"/>
        <v>5</v>
      </c>
    </row>
    <row r="545" spans="1:8" x14ac:dyDescent="0.25">
      <c r="A545" s="2" t="s">
        <v>102</v>
      </c>
      <c r="B545" s="70">
        <v>0</v>
      </c>
      <c r="C545" s="70">
        <v>0</v>
      </c>
      <c r="D545" s="70">
        <v>0</v>
      </c>
      <c r="E545" s="70">
        <v>0</v>
      </c>
      <c r="F545" s="70">
        <v>0</v>
      </c>
      <c r="G545" s="70">
        <v>0</v>
      </c>
      <c r="H545" s="70">
        <f t="shared" si="31"/>
        <v>0</v>
      </c>
    </row>
    <row r="546" spans="1:8" x14ac:dyDescent="0.25">
      <c r="A546" s="2" t="s">
        <v>103</v>
      </c>
      <c r="B546" s="70">
        <v>0</v>
      </c>
      <c r="C546" s="70">
        <v>0</v>
      </c>
      <c r="D546" s="70">
        <v>0</v>
      </c>
      <c r="E546" s="70">
        <v>0</v>
      </c>
      <c r="F546" s="70">
        <v>0</v>
      </c>
      <c r="G546" s="70">
        <v>0</v>
      </c>
      <c r="H546" s="70">
        <f t="shared" si="31"/>
        <v>0</v>
      </c>
    </row>
    <row r="547" spans="1:8" x14ac:dyDescent="0.25">
      <c r="A547" s="2" t="s">
        <v>15</v>
      </c>
      <c r="B547" s="70">
        <v>0</v>
      </c>
      <c r="C547" s="70">
        <v>0</v>
      </c>
      <c r="D547" s="70">
        <v>0</v>
      </c>
      <c r="E547" s="70">
        <v>0</v>
      </c>
      <c r="F547" s="70">
        <v>0</v>
      </c>
      <c r="G547" s="70">
        <v>0</v>
      </c>
      <c r="H547" s="70">
        <f t="shared" si="31"/>
        <v>0</v>
      </c>
    </row>
    <row r="548" spans="1:8" x14ac:dyDescent="0.25">
      <c r="A548" s="2" t="s">
        <v>104</v>
      </c>
      <c r="B548" s="70">
        <v>0</v>
      </c>
      <c r="C548" s="70">
        <v>0</v>
      </c>
      <c r="D548" s="70">
        <v>0</v>
      </c>
      <c r="E548" s="70">
        <v>0</v>
      </c>
      <c r="F548" s="70">
        <v>0</v>
      </c>
      <c r="G548" s="70">
        <v>0</v>
      </c>
      <c r="H548" s="70">
        <f t="shared" si="31"/>
        <v>0</v>
      </c>
    </row>
    <row r="549" spans="1:8" x14ac:dyDescent="0.25">
      <c r="A549" s="2" t="s">
        <v>72</v>
      </c>
      <c r="B549" s="70">
        <v>0</v>
      </c>
      <c r="C549" s="70">
        <v>12</v>
      </c>
      <c r="D549" s="70">
        <v>3</v>
      </c>
      <c r="E549" s="70">
        <v>5</v>
      </c>
      <c r="F549" s="70">
        <v>31</v>
      </c>
      <c r="G549" s="70">
        <v>31</v>
      </c>
      <c r="H549" s="70">
        <f t="shared" si="31"/>
        <v>82</v>
      </c>
    </row>
    <row r="550" spans="1:8" x14ac:dyDescent="0.25">
      <c r="A550" s="2" t="s">
        <v>16</v>
      </c>
      <c r="B550" s="70">
        <v>0</v>
      </c>
      <c r="C550" s="70">
        <v>3</v>
      </c>
      <c r="D550" s="70">
        <v>1</v>
      </c>
      <c r="E550" s="70">
        <v>0</v>
      </c>
      <c r="F550" s="70">
        <v>0</v>
      </c>
      <c r="G550" s="70">
        <v>1</v>
      </c>
      <c r="H550" s="70">
        <f t="shared" si="31"/>
        <v>5</v>
      </c>
    </row>
    <row r="551" spans="1:8" x14ac:dyDescent="0.25">
      <c r="A551" s="2" t="s">
        <v>105</v>
      </c>
      <c r="B551" s="70">
        <v>0</v>
      </c>
      <c r="C551" s="70">
        <v>0</v>
      </c>
      <c r="D551" s="70">
        <v>0</v>
      </c>
      <c r="E551" s="70">
        <v>0</v>
      </c>
      <c r="F551" s="70">
        <v>0</v>
      </c>
      <c r="G551" s="70">
        <v>0</v>
      </c>
      <c r="H551" s="70">
        <f t="shared" si="31"/>
        <v>0</v>
      </c>
    </row>
    <row r="552" spans="1:8" x14ac:dyDescent="0.25">
      <c r="A552" s="2" t="s">
        <v>17</v>
      </c>
      <c r="B552" s="70">
        <v>0</v>
      </c>
      <c r="C552" s="70">
        <v>0</v>
      </c>
      <c r="D552" s="70">
        <v>300</v>
      </c>
      <c r="E552" s="70">
        <v>1000</v>
      </c>
      <c r="F552" s="70">
        <v>100</v>
      </c>
      <c r="G552" s="70">
        <v>100</v>
      </c>
      <c r="H552" s="70">
        <f t="shared" si="31"/>
        <v>1500</v>
      </c>
    </row>
    <row r="553" spans="1:8" x14ac:dyDescent="0.25">
      <c r="A553" s="2" t="s">
        <v>23</v>
      </c>
      <c r="B553" s="70">
        <v>0</v>
      </c>
      <c r="C553" s="70">
        <v>0</v>
      </c>
      <c r="D553" s="70">
        <v>0</v>
      </c>
      <c r="E553" s="70">
        <v>0</v>
      </c>
      <c r="F553" s="70">
        <v>0</v>
      </c>
      <c r="G553" s="70">
        <v>0</v>
      </c>
      <c r="H553" s="70">
        <f t="shared" si="31"/>
        <v>0</v>
      </c>
    </row>
    <row r="554" spans="1:8" x14ac:dyDescent="0.25">
      <c r="A554" s="2" t="s">
        <v>24</v>
      </c>
      <c r="B554" s="70">
        <v>96</v>
      </c>
      <c r="C554" s="70">
        <v>726</v>
      </c>
      <c r="D554" s="70">
        <v>1208</v>
      </c>
      <c r="E554" s="70">
        <v>1348</v>
      </c>
      <c r="F554" s="70">
        <v>4757</v>
      </c>
      <c r="G554" s="70">
        <v>1208</v>
      </c>
      <c r="H554" s="70">
        <f t="shared" si="31"/>
        <v>9343</v>
      </c>
    </row>
    <row r="557" spans="1:8" x14ac:dyDescent="0.25">
      <c r="A557" s="30" t="s">
        <v>91</v>
      </c>
      <c r="B557" s="30"/>
      <c r="C557" s="30"/>
    </row>
    <row r="558" spans="1:8" x14ac:dyDescent="0.25">
      <c r="A558" s="1" t="s">
        <v>112</v>
      </c>
      <c r="B558" s="1"/>
      <c r="C558" s="1"/>
      <c r="D558" s="1"/>
    </row>
    <row r="560" spans="1:8" x14ac:dyDescent="0.25">
      <c r="A560" s="1"/>
      <c r="B560" s="1" t="s">
        <v>20</v>
      </c>
      <c r="C560" s="1"/>
      <c r="D560" s="1" t="s">
        <v>21</v>
      </c>
      <c r="E560" s="1"/>
      <c r="F560" s="1"/>
      <c r="G560" s="1"/>
      <c r="H560" s="1"/>
    </row>
    <row r="561" spans="1:8" x14ac:dyDescent="0.25">
      <c r="A561" s="5" t="s">
        <v>19</v>
      </c>
      <c r="B561" s="3">
        <v>25</v>
      </c>
      <c r="C561" s="3">
        <v>30</v>
      </c>
      <c r="D561" s="3">
        <v>5</v>
      </c>
      <c r="E561" s="3">
        <v>10</v>
      </c>
      <c r="F561" s="3">
        <v>15</v>
      </c>
      <c r="G561" s="3">
        <v>20</v>
      </c>
      <c r="H561" s="3" t="s">
        <v>24</v>
      </c>
    </row>
    <row r="562" spans="1:8" x14ac:dyDescent="0.25">
      <c r="A562" s="2" t="s">
        <v>1</v>
      </c>
      <c r="B562" s="70">
        <v>0</v>
      </c>
      <c r="C562" s="70">
        <v>3</v>
      </c>
      <c r="D562" s="70">
        <v>0</v>
      </c>
      <c r="E562" s="70">
        <v>5</v>
      </c>
      <c r="F562" s="70">
        <v>96</v>
      </c>
      <c r="G562" s="70">
        <v>54</v>
      </c>
      <c r="H562" s="70">
        <v>158</v>
      </c>
    </row>
    <row r="563" spans="1:8" x14ac:dyDescent="0.25">
      <c r="A563" s="2" t="s">
        <v>49</v>
      </c>
      <c r="B563" s="70">
        <v>0</v>
      </c>
      <c r="C563" s="70">
        <v>0</v>
      </c>
      <c r="D563" s="70">
        <v>0</v>
      </c>
      <c r="E563" s="70">
        <v>0</v>
      </c>
      <c r="F563" s="70">
        <v>0</v>
      </c>
      <c r="G563" s="70">
        <v>0</v>
      </c>
      <c r="H563" s="70">
        <v>0</v>
      </c>
    </row>
    <row r="564" spans="1:8" x14ac:dyDescent="0.25">
      <c r="A564" s="2" t="s">
        <v>45</v>
      </c>
      <c r="B564" s="70">
        <v>0</v>
      </c>
      <c r="C564" s="70">
        <v>0</v>
      </c>
      <c r="D564" s="70">
        <v>0</v>
      </c>
      <c r="E564" s="70">
        <v>0</v>
      </c>
      <c r="F564" s="70">
        <v>0</v>
      </c>
      <c r="G564" s="70">
        <v>0</v>
      </c>
      <c r="H564" s="70">
        <v>0</v>
      </c>
    </row>
    <row r="565" spans="1:8" x14ac:dyDescent="0.25">
      <c r="A565" s="2" t="s">
        <v>41</v>
      </c>
      <c r="B565" s="70">
        <v>25</v>
      </c>
      <c r="C565" s="70">
        <v>5</v>
      </c>
      <c r="D565" s="70">
        <v>7</v>
      </c>
      <c r="E565" s="70">
        <v>0</v>
      </c>
      <c r="F565" s="70">
        <v>0</v>
      </c>
      <c r="G565" s="70">
        <v>2</v>
      </c>
      <c r="H565" s="70">
        <v>39</v>
      </c>
    </row>
    <row r="566" spans="1:8" x14ac:dyDescent="0.25">
      <c r="A566" s="2" t="s">
        <v>2</v>
      </c>
      <c r="B566" s="70">
        <v>14</v>
      </c>
      <c r="C566" s="70">
        <v>134</v>
      </c>
      <c r="D566" s="70">
        <v>135</v>
      </c>
      <c r="E566" s="70">
        <v>3</v>
      </c>
      <c r="F566" s="70">
        <v>8</v>
      </c>
      <c r="G566" s="70">
        <v>13</v>
      </c>
      <c r="H566" s="70">
        <v>307</v>
      </c>
    </row>
    <row r="567" spans="1:8" x14ac:dyDescent="0.25">
      <c r="A567" s="2" t="s">
        <v>43</v>
      </c>
      <c r="B567" s="70">
        <v>0</v>
      </c>
      <c r="C567" s="70">
        <v>0</v>
      </c>
      <c r="D567" s="70">
        <v>0</v>
      </c>
      <c r="E567" s="70">
        <v>0</v>
      </c>
      <c r="F567" s="70">
        <v>0</v>
      </c>
      <c r="G567" s="70">
        <v>1</v>
      </c>
      <c r="H567" s="70">
        <v>1</v>
      </c>
    </row>
    <row r="568" spans="1:8" x14ac:dyDescent="0.25">
      <c r="A568" s="2" t="s">
        <v>3</v>
      </c>
      <c r="B568" s="70">
        <v>0</v>
      </c>
      <c r="C568" s="70">
        <v>7</v>
      </c>
      <c r="D568" s="70">
        <v>0</v>
      </c>
      <c r="E568" s="70">
        <v>1</v>
      </c>
      <c r="F568" s="70">
        <v>1</v>
      </c>
      <c r="G568" s="70">
        <v>4</v>
      </c>
      <c r="H568" s="70">
        <v>13</v>
      </c>
    </row>
    <row r="569" spans="1:8" x14ac:dyDescent="0.25">
      <c r="A569" s="2" t="s">
        <v>4</v>
      </c>
      <c r="B569" s="70">
        <v>0</v>
      </c>
      <c r="C569" s="70">
        <v>14</v>
      </c>
      <c r="D569" s="70">
        <v>3</v>
      </c>
      <c r="E569" s="70">
        <v>2</v>
      </c>
      <c r="F569" s="70">
        <v>0</v>
      </c>
      <c r="G569" s="70">
        <v>1</v>
      </c>
      <c r="H569" s="70">
        <v>20</v>
      </c>
    </row>
    <row r="570" spans="1:8" x14ac:dyDescent="0.25">
      <c r="A570" s="2" t="s">
        <v>48</v>
      </c>
      <c r="B570" s="70">
        <v>0</v>
      </c>
      <c r="C570" s="70">
        <v>3</v>
      </c>
      <c r="D570" s="70">
        <v>0</v>
      </c>
      <c r="E570" s="70">
        <v>0</v>
      </c>
      <c r="F570" s="70">
        <v>0</v>
      </c>
      <c r="G570" s="70">
        <v>0</v>
      </c>
      <c r="H570" s="70">
        <v>3</v>
      </c>
    </row>
    <row r="571" spans="1:8" x14ac:dyDescent="0.25">
      <c r="A571" s="2" t="s">
        <v>6</v>
      </c>
      <c r="B571" s="70">
        <v>0</v>
      </c>
      <c r="C571" s="70">
        <v>0</v>
      </c>
      <c r="D571" s="70">
        <v>0</v>
      </c>
      <c r="E571" s="70">
        <v>0</v>
      </c>
      <c r="F571" s="70">
        <v>0</v>
      </c>
      <c r="G571" s="70">
        <v>0</v>
      </c>
      <c r="H571" s="70">
        <v>0</v>
      </c>
    </row>
    <row r="572" spans="1:8" x14ac:dyDescent="0.25">
      <c r="A572" s="2" t="s">
        <v>7</v>
      </c>
      <c r="B572" s="70">
        <v>0</v>
      </c>
      <c r="C572" s="70">
        <v>0</v>
      </c>
      <c r="D572" s="70">
        <v>1</v>
      </c>
      <c r="E572" s="70">
        <v>1</v>
      </c>
      <c r="F572" s="70">
        <v>1</v>
      </c>
      <c r="G572" s="70">
        <v>3</v>
      </c>
      <c r="H572" s="70">
        <v>6</v>
      </c>
    </row>
    <row r="573" spans="1:8" x14ac:dyDescent="0.25">
      <c r="A573" s="2" t="s">
        <v>50</v>
      </c>
      <c r="B573" s="70">
        <v>0</v>
      </c>
      <c r="C573" s="70">
        <v>0</v>
      </c>
      <c r="D573" s="70">
        <v>0</v>
      </c>
      <c r="E573" s="70">
        <v>0</v>
      </c>
      <c r="F573" s="70">
        <v>0</v>
      </c>
      <c r="G573" s="70">
        <v>0</v>
      </c>
      <c r="H573" s="70">
        <v>0</v>
      </c>
    </row>
    <row r="574" spans="1:8" x14ac:dyDescent="0.25">
      <c r="A574" s="2" t="s">
        <v>51</v>
      </c>
      <c r="B574" s="70">
        <v>0</v>
      </c>
      <c r="C574" s="70">
        <v>0</v>
      </c>
      <c r="D574" s="70">
        <v>0</v>
      </c>
      <c r="E574" s="70">
        <v>0</v>
      </c>
      <c r="F574" s="70">
        <v>0</v>
      </c>
      <c r="G574" s="70">
        <v>0</v>
      </c>
      <c r="H574" s="70">
        <v>0</v>
      </c>
    </row>
    <row r="575" spans="1:8" x14ac:dyDescent="0.25">
      <c r="A575" s="2" t="s">
        <v>42</v>
      </c>
      <c r="B575" s="70">
        <v>0</v>
      </c>
      <c r="C575" s="70">
        <v>0</v>
      </c>
      <c r="D575" s="70">
        <v>0</v>
      </c>
      <c r="E575" s="70">
        <v>1</v>
      </c>
      <c r="F575" s="70">
        <v>0</v>
      </c>
      <c r="G575" s="70">
        <v>9</v>
      </c>
      <c r="H575" s="70">
        <v>10</v>
      </c>
    </row>
    <row r="576" spans="1:8" x14ac:dyDescent="0.25">
      <c r="A576" s="2" t="s">
        <v>8</v>
      </c>
      <c r="B576" s="70">
        <v>0</v>
      </c>
      <c r="C576" s="70">
        <v>0</v>
      </c>
      <c r="D576" s="70">
        <v>0</v>
      </c>
      <c r="E576" s="70">
        <v>2</v>
      </c>
      <c r="F576" s="70">
        <v>24</v>
      </c>
      <c r="G576" s="70">
        <v>11</v>
      </c>
      <c r="H576" s="70">
        <v>37</v>
      </c>
    </row>
    <row r="577" spans="1:8" x14ac:dyDescent="0.25">
      <c r="A577" s="2" t="s">
        <v>9</v>
      </c>
      <c r="B577" s="70">
        <v>0</v>
      </c>
      <c r="C577" s="70">
        <v>22</v>
      </c>
      <c r="D577" s="70">
        <v>1</v>
      </c>
      <c r="E577" s="70">
        <v>1</v>
      </c>
      <c r="F577" s="70">
        <v>2</v>
      </c>
      <c r="G577" s="70">
        <v>13</v>
      </c>
      <c r="H577" s="70">
        <v>39</v>
      </c>
    </row>
    <row r="578" spans="1:8" x14ac:dyDescent="0.25">
      <c r="A578" s="2" t="s">
        <v>44</v>
      </c>
      <c r="B578" s="70">
        <v>0</v>
      </c>
      <c r="C578" s="70">
        <v>0</v>
      </c>
      <c r="D578" s="70">
        <v>3</v>
      </c>
      <c r="E578" s="70">
        <v>0</v>
      </c>
      <c r="F578" s="70">
        <v>3</v>
      </c>
      <c r="G578" s="70">
        <v>0</v>
      </c>
      <c r="H578" s="70">
        <v>6</v>
      </c>
    </row>
    <row r="579" spans="1:8" x14ac:dyDescent="0.25">
      <c r="A579" s="2" t="s">
        <v>10</v>
      </c>
      <c r="B579" s="70">
        <v>0</v>
      </c>
      <c r="C579" s="70">
        <v>0</v>
      </c>
      <c r="D579" s="70">
        <v>0</v>
      </c>
      <c r="E579" s="70">
        <v>66</v>
      </c>
      <c r="F579" s="70">
        <v>228</v>
      </c>
      <c r="G579" s="70">
        <v>0</v>
      </c>
      <c r="H579" s="70">
        <v>294</v>
      </c>
    </row>
    <row r="580" spans="1:8" x14ac:dyDescent="0.25">
      <c r="A580" s="2" t="s">
        <v>11</v>
      </c>
      <c r="B580" s="70">
        <v>7</v>
      </c>
      <c r="C580" s="70">
        <v>100</v>
      </c>
      <c r="D580" s="70">
        <v>500</v>
      </c>
      <c r="E580" s="70">
        <v>111</v>
      </c>
      <c r="F580" s="70">
        <v>3850</v>
      </c>
      <c r="G580" s="70">
        <v>367</v>
      </c>
      <c r="H580" s="70">
        <v>4935</v>
      </c>
    </row>
    <row r="581" spans="1:8" x14ac:dyDescent="0.25">
      <c r="A581" s="2" t="s">
        <v>12</v>
      </c>
      <c r="B581" s="70">
        <v>0</v>
      </c>
      <c r="C581" s="70">
        <v>0</v>
      </c>
      <c r="D581" s="70">
        <v>0</v>
      </c>
      <c r="E581" s="70">
        <v>2</v>
      </c>
      <c r="F581" s="70">
        <v>47</v>
      </c>
      <c r="G581" s="70">
        <v>146</v>
      </c>
      <c r="H581" s="70">
        <v>195</v>
      </c>
    </row>
    <row r="582" spans="1:8" x14ac:dyDescent="0.25">
      <c r="A582" s="2" t="s">
        <v>32</v>
      </c>
      <c r="B582" s="70">
        <v>0</v>
      </c>
      <c r="C582" s="70">
        <v>0</v>
      </c>
      <c r="D582" s="70">
        <v>2</v>
      </c>
      <c r="E582" s="70">
        <v>0</v>
      </c>
      <c r="F582" s="70">
        <v>2</v>
      </c>
      <c r="G582" s="70">
        <v>0</v>
      </c>
      <c r="H582" s="70">
        <v>4</v>
      </c>
    </row>
    <row r="583" spans="1:8" x14ac:dyDescent="0.25">
      <c r="A583" s="2" t="s">
        <v>18</v>
      </c>
      <c r="B583" s="70">
        <v>7</v>
      </c>
      <c r="C583" s="70">
        <v>255</v>
      </c>
      <c r="D583" s="70">
        <v>42</v>
      </c>
      <c r="E583" s="70">
        <v>0</v>
      </c>
      <c r="F583" s="70">
        <v>4</v>
      </c>
      <c r="G583" s="70">
        <v>332</v>
      </c>
      <c r="H583" s="70">
        <v>640</v>
      </c>
    </row>
    <row r="584" spans="1:8" x14ac:dyDescent="0.25">
      <c r="A584" s="2" t="s">
        <v>46</v>
      </c>
      <c r="B584" s="70">
        <v>0</v>
      </c>
      <c r="C584" s="70">
        <v>0</v>
      </c>
      <c r="D584" s="70">
        <v>0</v>
      </c>
      <c r="E584" s="70">
        <v>0</v>
      </c>
      <c r="F584" s="70">
        <v>0</v>
      </c>
      <c r="G584" s="70">
        <v>1</v>
      </c>
      <c r="H584" s="70">
        <v>1</v>
      </c>
    </row>
    <row r="585" spans="1:8" x14ac:dyDescent="0.25">
      <c r="A585" s="2" t="s">
        <v>13</v>
      </c>
      <c r="B585" s="70">
        <v>0</v>
      </c>
      <c r="C585" s="70">
        <v>0</v>
      </c>
      <c r="D585" s="70">
        <v>0</v>
      </c>
      <c r="E585" s="70">
        <v>0</v>
      </c>
      <c r="F585" s="70">
        <v>0</v>
      </c>
      <c r="G585" s="70">
        <v>0</v>
      </c>
      <c r="H585" s="70">
        <v>0</v>
      </c>
    </row>
    <row r="586" spans="1:8" x14ac:dyDescent="0.25">
      <c r="A586" s="2" t="s">
        <v>14</v>
      </c>
      <c r="B586" s="70">
        <v>32</v>
      </c>
      <c r="C586" s="70">
        <v>116</v>
      </c>
      <c r="D586" s="70">
        <v>100</v>
      </c>
      <c r="E586" s="70">
        <v>49</v>
      </c>
      <c r="F586" s="70">
        <v>182</v>
      </c>
      <c r="G586" s="70">
        <v>56</v>
      </c>
      <c r="H586" s="70">
        <v>535</v>
      </c>
    </row>
    <row r="587" spans="1:8" x14ac:dyDescent="0.25">
      <c r="A587" s="2" t="s">
        <v>40</v>
      </c>
      <c r="B587" s="70">
        <v>0</v>
      </c>
      <c r="C587" s="70">
        <v>0</v>
      </c>
      <c r="D587" s="70">
        <v>0</v>
      </c>
      <c r="E587" s="70">
        <v>0</v>
      </c>
      <c r="F587" s="70">
        <v>0</v>
      </c>
      <c r="G587" s="70">
        <v>0</v>
      </c>
      <c r="H587" s="70">
        <v>0</v>
      </c>
    </row>
    <row r="588" spans="1:8" x14ac:dyDescent="0.25">
      <c r="A588" s="2" t="s">
        <v>52</v>
      </c>
      <c r="B588" s="70">
        <v>0</v>
      </c>
      <c r="C588" s="70">
        <v>0</v>
      </c>
      <c r="D588" s="70">
        <v>0</v>
      </c>
      <c r="E588" s="70">
        <v>0</v>
      </c>
      <c r="F588" s="70">
        <v>0</v>
      </c>
      <c r="G588" s="70">
        <v>0</v>
      </c>
      <c r="H588" s="70">
        <v>0</v>
      </c>
    </row>
    <row r="589" spans="1:8" x14ac:dyDescent="0.25">
      <c r="A589" s="2" t="s">
        <v>53</v>
      </c>
      <c r="B589" s="70">
        <v>0</v>
      </c>
      <c r="C589" s="70">
        <v>0</v>
      </c>
      <c r="D589" s="70">
        <v>0</v>
      </c>
      <c r="E589" s="70">
        <v>0</v>
      </c>
      <c r="F589" s="70">
        <v>0</v>
      </c>
      <c r="G589" s="70">
        <v>0</v>
      </c>
      <c r="H589" s="70">
        <v>0</v>
      </c>
    </row>
    <row r="590" spans="1:8" x14ac:dyDescent="0.25">
      <c r="A590" s="2" t="s">
        <v>15</v>
      </c>
      <c r="B590" s="70">
        <v>0</v>
      </c>
      <c r="C590" s="70">
        <v>0</v>
      </c>
      <c r="D590" s="70">
        <v>0</v>
      </c>
      <c r="E590" s="70">
        <v>0</v>
      </c>
      <c r="F590" s="70">
        <v>0</v>
      </c>
      <c r="G590" s="70">
        <v>0</v>
      </c>
      <c r="H590" s="70">
        <v>0</v>
      </c>
    </row>
    <row r="591" spans="1:8" x14ac:dyDescent="0.25">
      <c r="A591" s="2" t="s">
        <v>54</v>
      </c>
      <c r="B591" s="70">
        <v>0</v>
      </c>
      <c r="C591" s="70">
        <v>0</v>
      </c>
      <c r="D591" s="70">
        <v>0</v>
      </c>
      <c r="E591" s="70">
        <v>0</v>
      </c>
      <c r="F591" s="70">
        <v>0</v>
      </c>
      <c r="G591" s="70">
        <v>0</v>
      </c>
      <c r="H591" s="70">
        <v>0</v>
      </c>
    </row>
    <row r="592" spans="1:8" x14ac:dyDescent="0.25">
      <c r="A592" s="2" t="s">
        <v>47</v>
      </c>
      <c r="B592" s="70">
        <v>0</v>
      </c>
      <c r="C592" s="70">
        <v>12</v>
      </c>
      <c r="D592" s="70">
        <v>3</v>
      </c>
      <c r="E592" s="70">
        <v>0</v>
      </c>
      <c r="F592" s="70">
        <v>31</v>
      </c>
      <c r="G592" s="70">
        <v>25</v>
      </c>
      <c r="H592" s="70">
        <v>71</v>
      </c>
    </row>
    <row r="593" spans="1:8" x14ac:dyDescent="0.25">
      <c r="A593" s="2" t="s">
        <v>16</v>
      </c>
      <c r="B593" s="70">
        <v>0</v>
      </c>
      <c r="C593" s="70">
        <v>0</v>
      </c>
      <c r="D593" s="70">
        <v>0</v>
      </c>
      <c r="E593" s="70">
        <v>0</v>
      </c>
      <c r="F593" s="70">
        <v>0</v>
      </c>
      <c r="G593" s="70">
        <v>0</v>
      </c>
      <c r="H593" s="70">
        <v>0</v>
      </c>
    </row>
    <row r="594" spans="1:8" x14ac:dyDescent="0.25">
      <c r="A594" s="2" t="s">
        <v>55</v>
      </c>
      <c r="B594" s="70">
        <v>0</v>
      </c>
      <c r="C594" s="70">
        <v>0</v>
      </c>
      <c r="D594" s="70">
        <v>0</v>
      </c>
      <c r="E594" s="70">
        <v>0</v>
      </c>
      <c r="F594" s="70">
        <v>0</v>
      </c>
      <c r="G594" s="70">
        <v>0</v>
      </c>
      <c r="H594" s="70">
        <v>0</v>
      </c>
    </row>
    <row r="595" spans="1:8" x14ac:dyDescent="0.25">
      <c r="A595" s="2" t="s">
        <v>17</v>
      </c>
      <c r="B595" s="70">
        <v>0</v>
      </c>
      <c r="C595" s="70">
        <v>0</v>
      </c>
      <c r="D595" s="70">
        <v>0</v>
      </c>
      <c r="E595" s="70">
        <v>0</v>
      </c>
      <c r="F595" s="70">
        <v>0</v>
      </c>
      <c r="G595" s="70">
        <v>0</v>
      </c>
      <c r="H595" s="70">
        <v>0</v>
      </c>
    </row>
    <row r="596" spans="1:8" x14ac:dyDescent="0.25">
      <c r="A596" s="2" t="s">
        <v>23</v>
      </c>
      <c r="B596" s="70">
        <v>0</v>
      </c>
      <c r="C596" s="70">
        <v>0</v>
      </c>
      <c r="D596" s="70">
        <v>0</v>
      </c>
      <c r="E596" s="70">
        <v>0</v>
      </c>
      <c r="F596" s="70">
        <v>0</v>
      </c>
      <c r="G596" s="70">
        <v>0</v>
      </c>
      <c r="H596" s="70">
        <v>0</v>
      </c>
    </row>
    <row r="597" spans="1:8" x14ac:dyDescent="0.25">
      <c r="A597" s="8" t="s">
        <v>24</v>
      </c>
      <c r="B597" s="70">
        <v>85</v>
      </c>
      <c r="C597" s="70">
        <v>671</v>
      </c>
      <c r="D597" s="70">
        <v>797</v>
      </c>
      <c r="E597" s="70">
        <v>244</v>
      </c>
      <c r="F597" s="70">
        <v>4479</v>
      </c>
      <c r="G597" s="70">
        <v>1038</v>
      </c>
      <c r="H597" s="70">
        <v>7314</v>
      </c>
    </row>
    <row r="600" spans="1:8" x14ac:dyDescent="0.25">
      <c r="A600" s="30" t="s">
        <v>114</v>
      </c>
    </row>
    <row r="601" spans="1:8" x14ac:dyDescent="0.25">
      <c r="A601" s="1" t="s">
        <v>111</v>
      </c>
    </row>
    <row r="602" spans="1:8" x14ac:dyDescent="0.25">
      <c r="B602" t="s">
        <v>20</v>
      </c>
      <c r="D602" t="s">
        <v>21</v>
      </c>
    </row>
    <row r="603" spans="1:8" x14ac:dyDescent="0.25">
      <c r="A603" s="5" t="s">
        <v>19</v>
      </c>
      <c r="B603" s="3">
        <v>24</v>
      </c>
      <c r="C603" s="3">
        <v>29</v>
      </c>
      <c r="D603" s="3">
        <v>4</v>
      </c>
      <c r="E603" s="3">
        <v>9</v>
      </c>
      <c r="F603" s="3">
        <v>14</v>
      </c>
      <c r="G603" s="3">
        <v>19</v>
      </c>
      <c r="H603" s="3" t="s">
        <v>24</v>
      </c>
    </row>
    <row r="604" spans="1:8" x14ac:dyDescent="0.25">
      <c r="A604" s="2" t="s">
        <v>1</v>
      </c>
      <c r="B604" s="70">
        <v>0</v>
      </c>
      <c r="C604" s="70">
        <v>1</v>
      </c>
      <c r="D604" s="70">
        <v>18</v>
      </c>
      <c r="E604" s="70">
        <v>21</v>
      </c>
      <c r="F604" s="70">
        <v>64</v>
      </c>
      <c r="G604" s="70">
        <v>43</v>
      </c>
      <c r="H604" s="70">
        <f>SUM(B604:G604)</f>
        <v>147</v>
      </c>
    </row>
    <row r="605" spans="1:8" x14ac:dyDescent="0.25">
      <c r="A605" s="2" t="s">
        <v>49</v>
      </c>
      <c r="B605" s="70">
        <v>0</v>
      </c>
      <c r="C605" s="70">
        <v>0</v>
      </c>
      <c r="D605" s="70">
        <v>0</v>
      </c>
      <c r="E605" s="70">
        <v>0</v>
      </c>
      <c r="F605" s="70">
        <v>0</v>
      </c>
      <c r="G605" s="70">
        <v>0</v>
      </c>
      <c r="H605" s="70">
        <f t="shared" ref="H605:H638" si="32">SUM(B605:G605)</f>
        <v>0</v>
      </c>
    </row>
    <row r="606" spans="1:8" x14ac:dyDescent="0.25">
      <c r="A606" s="2" t="s">
        <v>45</v>
      </c>
      <c r="B606" s="70">
        <v>0</v>
      </c>
      <c r="C606" s="70">
        <v>0</v>
      </c>
      <c r="D606" s="70">
        <v>0</v>
      </c>
      <c r="E606" s="70">
        <v>0</v>
      </c>
      <c r="F606" s="70">
        <v>1</v>
      </c>
      <c r="G606" s="70">
        <v>0</v>
      </c>
      <c r="H606" s="70">
        <f t="shared" si="32"/>
        <v>1</v>
      </c>
    </row>
    <row r="607" spans="1:8" x14ac:dyDescent="0.25">
      <c r="A607" s="2" t="s">
        <v>41</v>
      </c>
      <c r="B607" s="70">
        <v>0</v>
      </c>
      <c r="C607" s="70">
        <v>0</v>
      </c>
      <c r="D607" s="70">
        <v>2</v>
      </c>
      <c r="E607" s="70">
        <v>3</v>
      </c>
      <c r="F607" s="70">
        <v>0</v>
      </c>
      <c r="G607" s="70">
        <v>0</v>
      </c>
      <c r="H607" s="70">
        <f t="shared" si="32"/>
        <v>5</v>
      </c>
    </row>
    <row r="608" spans="1:8" x14ac:dyDescent="0.25">
      <c r="A608" s="2" t="s">
        <v>2</v>
      </c>
      <c r="B608" s="70">
        <v>11</v>
      </c>
      <c r="C608" s="70">
        <v>35</v>
      </c>
      <c r="D608" s="70">
        <v>127</v>
      </c>
      <c r="E608" s="70">
        <v>60</v>
      </c>
      <c r="F608" s="70">
        <v>9</v>
      </c>
      <c r="G608" s="70">
        <v>0</v>
      </c>
      <c r="H608" s="70">
        <f t="shared" si="32"/>
        <v>242</v>
      </c>
    </row>
    <row r="609" spans="1:8" x14ac:dyDescent="0.25">
      <c r="A609" s="2" t="s">
        <v>43</v>
      </c>
      <c r="B609" s="70">
        <v>0</v>
      </c>
      <c r="C609" s="70">
        <v>0</v>
      </c>
      <c r="D609" s="70">
        <v>0</v>
      </c>
      <c r="E609" s="70">
        <v>2</v>
      </c>
      <c r="F609" s="70">
        <v>3</v>
      </c>
      <c r="G609" s="70">
        <v>2</v>
      </c>
      <c r="H609" s="70">
        <f t="shared" si="32"/>
        <v>7</v>
      </c>
    </row>
    <row r="610" spans="1:8" x14ac:dyDescent="0.25">
      <c r="A610" s="2" t="s">
        <v>3</v>
      </c>
      <c r="B610" s="70">
        <v>12</v>
      </c>
      <c r="C610" s="70">
        <v>10</v>
      </c>
      <c r="D610" s="70">
        <v>11</v>
      </c>
      <c r="E610" s="70">
        <v>12</v>
      </c>
      <c r="F610" s="70">
        <v>3</v>
      </c>
      <c r="G610" s="70">
        <v>2</v>
      </c>
      <c r="H610" s="70">
        <f t="shared" si="32"/>
        <v>50</v>
      </c>
    </row>
    <row r="611" spans="1:8" x14ac:dyDescent="0.25">
      <c r="A611" s="2" t="s">
        <v>4</v>
      </c>
      <c r="B611" s="70">
        <v>0</v>
      </c>
      <c r="C611" s="70">
        <v>1</v>
      </c>
      <c r="D611" s="70">
        <v>1</v>
      </c>
      <c r="E611" s="70">
        <v>1</v>
      </c>
      <c r="F611" s="70">
        <v>0</v>
      </c>
      <c r="G611" s="70">
        <v>0</v>
      </c>
      <c r="H611" s="70">
        <f t="shared" si="32"/>
        <v>3</v>
      </c>
    </row>
    <row r="612" spans="1:8" x14ac:dyDescent="0.25">
      <c r="A612" s="2" t="s">
        <v>48</v>
      </c>
      <c r="B612" s="70">
        <v>0</v>
      </c>
      <c r="C612" s="70">
        <v>0</v>
      </c>
      <c r="D612" s="70">
        <v>0</v>
      </c>
      <c r="E612" s="70">
        <v>0</v>
      </c>
      <c r="F612" s="70">
        <v>0</v>
      </c>
      <c r="G612" s="70">
        <v>0</v>
      </c>
      <c r="H612" s="70">
        <f t="shared" si="32"/>
        <v>0</v>
      </c>
    </row>
    <row r="613" spans="1:8" x14ac:dyDescent="0.25">
      <c r="A613" s="2" t="s">
        <v>6</v>
      </c>
      <c r="B613" s="70">
        <v>0</v>
      </c>
      <c r="C613" s="70">
        <v>0</v>
      </c>
      <c r="D613" s="70">
        <v>0</v>
      </c>
      <c r="E613" s="70">
        <v>0</v>
      </c>
      <c r="F613" s="70">
        <v>0</v>
      </c>
      <c r="G613" s="70">
        <v>0</v>
      </c>
      <c r="H613" s="70">
        <f t="shared" si="32"/>
        <v>0</v>
      </c>
    </row>
    <row r="614" spans="1:8" x14ac:dyDescent="0.25">
      <c r="A614" s="2" t="s">
        <v>7</v>
      </c>
      <c r="B614" s="70">
        <v>0</v>
      </c>
      <c r="C614" s="70">
        <v>0</v>
      </c>
      <c r="D614" s="70">
        <v>0</v>
      </c>
      <c r="E614" s="70">
        <v>2</v>
      </c>
      <c r="F614" s="70">
        <v>10</v>
      </c>
      <c r="G614" s="70">
        <v>4</v>
      </c>
      <c r="H614" s="70">
        <f t="shared" si="32"/>
        <v>16</v>
      </c>
    </row>
    <row r="615" spans="1:8" x14ac:dyDescent="0.25">
      <c r="A615" s="2" t="s">
        <v>50</v>
      </c>
      <c r="B615" s="70">
        <v>0</v>
      </c>
      <c r="C615" s="70">
        <v>0</v>
      </c>
      <c r="D615" s="70">
        <v>0</v>
      </c>
      <c r="E615" s="70">
        <v>0</v>
      </c>
      <c r="F615" s="70">
        <v>0</v>
      </c>
      <c r="G615" s="70">
        <v>0</v>
      </c>
      <c r="H615" s="70">
        <f t="shared" si="32"/>
        <v>0</v>
      </c>
    </row>
    <row r="616" spans="1:8" x14ac:dyDescent="0.25">
      <c r="A616" s="2" t="s">
        <v>51</v>
      </c>
      <c r="B616" s="70">
        <v>0</v>
      </c>
      <c r="C616" s="70">
        <v>0</v>
      </c>
      <c r="D616" s="70">
        <v>0</v>
      </c>
      <c r="E616" s="70">
        <v>0</v>
      </c>
      <c r="F616" s="70">
        <v>1</v>
      </c>
      <c r="G616" s="70">
        <v>1</v>
      </c>
      <c r="H616" s="70">
        <f t="shared" si="32"/>
        <v>2</v>
      </c>
    </row>
    <row r="617" spans="1:8" x14ac:dyDescent="0.25">
      <c r="A617" s="2" t="s">
        <v>42</v>
      </c>
      <c r="B617" s="70">
        <v>0</v>
      </c>
      <c r="C617" s="70">
        <v>0</v>
      </c>
      <c r="D617" s="70">
        <v>0</v>
      </c>
      <c r="E617" s="70">
        <v>1</v>
      </c>
      <c r="F617" s="70">
        <v>0</v>
      </c>
      <c r="G617" s="70">
        <v>0</v>
      </c>
      <c r="H617" s="70">
        <f t="shared" si="32"/>
        <v>1</v>
      </c>
    </row>
    <row r="618" spans="1:8" x14ac:dyDescent="0.25">
      <c r="A618" s="2" t="s">
        <v>8</v>
      </c>
      <c r="B618" s="70">
        <v>0</v>
      </c>
      <c r="C618" s="70">
        <v>0</v>
      </c>
      <c r="D618" s="70">
        <v>0</v>
      </c>
      <c r="E618" s="70">
        <v>4</v>
      </c>
      <c r="F618" s="70">
        <v>12</v>
      </c>
      <c r="G618" s="70">
        <v>8</v>
      </c>
      <c r="H618" s="70">
        <f t="shared" si="32"/>
        <v>24</v>
      </c>
    </row>
    <row r="619" spans="1:8" x14ac:dyDescent="0.25">
      <c r="A619" s="2" t="s">
        <v>9</v>
      </c>
      <c r="B619" s="70">
        <v>0</v>
      </c>
      <c r="C619" s="70">
        <v>0</v>
      </c>
      <c r="D619" s="70">
        <v>133</v>
      </c>
      <c r="E619" s="70">
        <v>290</v>
      </c>
      <c r="F619" s="70">
        <v>84</v>
      </c>
      <c r="G619" s="70">
        <v>56</v>
      </c>
      <c r="H619" s="70">
        <f t="shared" si="32"/>
        <v>563</v>
      </c>
    </row>
    <row r="620" spans="1:8" x14ac:dyDescent="0.25">
      <c r="A620" s="2" t="s">
        <v>44</v>
      </c>
      <c r="B620" s="70">
        <v>0</v>
      </c>
      <c r="C620" s="70">
        <v>0</v>
      </c>
      <c r="D620" s="70">
        <v>0</v>
      </c>
      <c r="E620" s="70">
        <v>0</v>
      </c>
      <c r="F620" s="70">
        <v>1</v>
      </c>
      <c r="G620" s="70">
        <v>0</v>
      </c>
      <c r="H620" s="70">
        <f t="shared" si="32"/>
        <v>1</v>
      </c>
    </row>
    <row r="621" spans="1:8" x14ac:dyDescent="0.25">
      <c r="A621" s="2" t="s">
        <v>10</v>
      </c>
      <c r="B621" s="70">
        <v>0</v>
      </c>
      <c r="C621" s="70">
        <v>0</v>
      </c>
      <c r="D621" s="70">
        <v>1</v>
      </c>
      <c r="E621" s="70">
        <v>7</v>
      </c>
      <c r="F621" s="70">
        <v>113</v>
      </c>
      <c r="G621" s="70">
        <v>0</v>
      </c>
      <c r="H621" s="70">
        <f t="shared" si="32"/>
        <v>121</v>
      </c>
    </row>
    <row r="622" spans="1:8" x14ac:dyDescent="0.25">
      <c r="A622" s="2" t="s">
        <v>11</v>
      </c>
      <c r="B622" s="70">
        <v>0</v>
      </c>
      <c r="C622" s="70">
        <v>0</v>
      </c>
      <c r="D622" s="70">
        <v>84</v>
      </c>
      <c r="E622" s="70">
        <v>2125</v>
      </c>
      <c r="F622" s="70">
        <v>1850</v>
      </c>
      <c r="G622" s="70">
        <v>39</v>
      </c>
      <c r="H622" s="70">
        <f t="shared" si="32"/>
        <v>4098</v>
      </c>
    </row>
    <row r="623" spans="1:8" x14ac:dyDescent="0.25">
      <c r="A623" s="2" t="s">
        <v>12</v>
      </c>
      <c r="B623" s="70">
        <v>0</v>
      </c>
      <c r="C623" s="70">
        <v>13</v>
      </c>
      <c r="D623" s="70">
        <v>47</v>
      </c>
      <c r="E623" s="70">
        <v>105</v>
      </c>
      <c r="F623" s="70">
        <v>38</v>
      </c>
      <c r="G623" s="70">
        <v>15</v>
      </c>
      <c r="H623" s="70">
        <f t="shared" si="32"/>
        <v>218</v>
      </c>
    </row>
    <row r="624" spans="1:8" x14ac:dyDescent="0.25">
      <c r="A624" s="2" t="s">
        <v>32</v>
      </c>
      <c r="B624" s="70">
        <v>0</v>
      </c>
      <c r="C624" s="70">
        <v>0</v>
      </c>
      <c r="D624" s="70">
        <v>0</v>
      </c>
      <c r="E624" s="70">
        <v>2</v>
      </c>
      <c r="F624" s="70">
        <v>1</v>
      </c>
      <c r="G624" s="70">
        <v>0</v>
      </c>
      <c r="H624" s="70">
        <f t="shared" si="32"/>
        <v>3</v>
      </c>
    </row>
    <row r="625" spans="1:8" x14ac:dyDescent="0.25">
      <c r="A625" s="2" t="s">
        <v>18</v>
      </c>
      <c r="B625" s="70">
        <v>0</v>
      </c>
      <c r="C625" s="70">
        <v>0</v>
      </c>
      <c r="D625" s="70">
        <v>79</v>
      </c>
      <c r="E625" s="70">
        <v>315</v>
      </c>
      <c r="F625" s="70">
        <v>2934</v>
      </c>
      <c r="G625" s="70">
        <v>5</v>
      </c>
      <c r="H625" s="70">
        <f t="shared" si="32"/>
        <v>3333</v>
      </c>
    </row>
    <row r="626" spans="1:8" x14ac:dyDescent="0.25">
      <c r="A626" s="2" t="s">
        <v>46</v>
      </c>
      <c r="B626" s="70">
        <v>0</v>
      </c>
      <c r="C626" s="70">
        <v>0</v>
      </c>
      <c r="D626" s="70">
        <v>0</v>
      </c>
      <c r="E626" s="70">
        <v>0</v>
      </c>
      <c r="F626" s="70">
        <v>0</v>
      </c>
      <c r="G626" s="70">
        <v>8</v>
      </c>
      <c r="H626" s="70">
        <f t="shared" si="32"/>
        <v>8</v>
      </c>
    </row>
    <row r="627" spans="1:8" x14ac:dyDescent="0.25">
      <c r="A627" s="2" t="s">
        <v>13</v>
      </c>
      <c r="B627" s="70">
        <v>0</v>
      </c>
      <c r="C627" s="70">
        <v>0</v>
      </c>
      <c r="D627" s="70">
        <v>0</v>
      </c>
      <c r="E627" s="70">
        <v>0</v>
      </c>
      <c r="F627" s="70">
        <v>0</v>
      </c>
      <c r="G627" s="70">
        <v>0</v>
      </c>
      <c r="H627" s="70">
        <f t="shared" si="32"/>
        <v>0</v>
      </c>
    </row>
    <row r="628" spans="1:8" x14ac:dyDescent="0.25">
      <c r="A628" s="2" t="s">
        <v>14</v>
      </c>
      <c r="B628" s="70">
        <v>0</v>
      </c>
      <c r="C628" s="70">
        <v>0</v>
      </c>
      <c r="D628" s="70">
        <v>350</v>
      </c>
      <c r="E628" s="70">
        <v>157</v>
      </c>
      <c r="F628" s="70">
        <v>484</v>
      </c>
      <c r="G628" s="70">
        <v>11</v>
      </c>
      <c r="H628" s="70">
        <f t="shared" si="32"/>
        <v>1002</v>
      </c>
    </row>
    <row r="629" spans="1:8" x14ac:dyDescent="0.25">
      <c r="A629" s="2" t="s">
        <v>40</v>
      </c>
      <c r="B629" s="70">
        <v>0</v>
      </c>
      <c r="C629" s="70">
        <v>0</v>
      </c>
      <c r="D629" s="70">
        <v>1</v>
      </c>
      <c r="E629" s="70">
        <v>0</v>
      </c>
      <c r="F629" s="70">
        <v>0</v>
      </c>
      <c r="G629" s="70">
        <v>0</v>
      </c>
      <c r="H629" s="70">
        <f t="shared" si="32"/>
        <v>1</v>
      </c>
    </row>
    <row r="630" spans="1:8" x14ac:dyDescent="0.25">
      <c r="A630" s="2" t="s">
        <v>52</v>
      </c>
      <c r="B630" s="70">
        <v>0</v>
      </c>
      <c r="C630" s="70">
        <v>0</v>
      </c>
      <c r="D630" s="70">
        <v>0</v>
      </c>
      <c r="E630" s="70">
        <v>0</v>
      </c>
      <c r="F630" s="70">
        <v>0</v>
      </c>
      <c r="G630" s="70">
        <v>0</v>
      </c>
      <c r="H630" s="70">
        <f t="shared" si="32"/>
        <v>0</v>
      </c>
    </row>
    <row r="631" spans="1:8" x14ac:dyDescent="0.25">
      <c r="A631" s="2" t="s">
        <v>53</v>
      </c>
      <c r="B631" s="70">
        <v>0</v>
      </c>
      <c r="C631" s="70">
        <v>0</v>
      </c>
      <c r="D631" s="70">
        <v>0</v>
      </c>
      <c r="E631" s="70">
        <v>0</v>
      </c>
      <c r="F631" s="70">
        <v>2</v>
      </c>
      <c r="G631" s="70">
        <v>0</v>
      </c>
      <c r="H631" s="70">
        <f t="shared" si="32"/>
        <v>2</v>
      </c>
    </row>
    <row r="632" spans="1:8" x14ac:dyDescent="0.25">
      <c r="A632" s="2" t="s">
        <v>15</v>
      </c>
      <c r="B632" s="70">
        <v>0</v>
      </c>
      <c r="C632" s="70">
        <v>0</v>
      </c>
      <c r="D632" s="70">
        <v>22</v>
      </c>
      <c r="E632" s="70">
        <v>1</v>
      </c>
      <c r="F632" s="70">
        <v>0</v>
      </c>
      <c r="G632" s="70">
        <v>10</v>
      </c>
      <c r="H632" s="70">
        <f t="shared" si="32"/>
        <v>33</v>
      </c>
    </row>
    <row r="633" spans="1:8" x14ac:dyDescent="0.25">
      <c r="A633" s="2" t="s">
        <v>54</v>
      </c>
      <c r="B633" s="70">
        <v>0</v>
      </c>
      <c r="C633" s="70">
        <v>0</v>
      </c>
      <c r="D633" s="70">
        <v>0</v>
      </c>
      <c r="E633" s="70">
        <v>12</v>
      </c>
      <c r="F633" s="70">
        <v>2</v>
      </c>
      <c r="G633" s="70">
        <v>0</v>
      </c>
      <c r="H633" s="70">
        <f t="shared" si="32"/>
        <v>14</v>
      </c>
    </row>
    <row r="634" spans="1:8" x14ac:dyDescent="0.25">
      <c r="A634" s="2" t="s">
        <v>47</v>
      </c>
      <c r="B634" s="70">
        <v>0</v>
      </c>
      <c r="C634" s="70">
        <v>0</v>
      </c>
      <c r="D634" s="70">
        <v>30</v>
      </c>
      <c r="E634" s="70">
        <v>2</v>
      </c>
      <c r="F634" s="70">
        <v>10</v>
      </c>
      <c r="G634" s="70">
        <v>0</v>
      </c>
      <c r="H634" s="70">
        <f t="shared" si="32"/>
        <v>42</v>
      </c>
    </row>
    <row r="635" spans="1:8" x14ac:dyDescent="0.25">
      <c r="A635" s="2" t="s">
        <v>16</v>
      </c>
      <c r="B635" s="70">
        <v>0</v>
      </c>
      <c r="C635" s="70">
        <v>0</v>
      </c>
      <c r="D635" s="70">
        <v>0</v>
      </c>
      <c r="E635" s="70">
        <v>1</v>
      </c>
      <c r="F635" s="70">
        <v>0</v>
      </c>
      <c r="G635" s="70">
        <v>0</v>
      </c>
      <c r="H635" s="70">
        <f t="shared" si="32"/>
        <v>1</v>
      </c>
    </row>
    <row r="636" spans="1:8" x14ac:dyDescent="0.25">
      <c r="A636" s="2" t="s">
        <v>55</v>
      </c>
      <c r="B636" s="70">
        <v>0</v>
      </c>
      <c r="C636" s="70">
        <v>0</v>
      </c>
      <c r="D636" s="70">
        <v>0</v>
      </c>
      <c r="E636" s="70">
        <v>0</v>
      </c>
      <c r="F636" s="70">
        <v>0</v>
      </c>
      <c r="G636" s="70">
        <v>0</v>
      </c>
      <c r="H636" s="70">
        <f t="shared" si="32"/>
        <v>0</v>
      </c>
    </row>
    <row r="637" spans="1:8" x14ac:dyDescent="0.25">
      <c r="A637" s="2" t="s">
        <v>17</v>
      </c>
      <c r="B637" s="70">
        <v>0</v>
      </c>
      <c r="C637" s="70">
        <v>0</v>
      </c>
      <c r="D637" s="70">
        <v>0</v>
      </c>
      <c r="E637" s="70">
        <v>0</v>
      </c>
      <c r="F637" s="70">
        <v>3000</v>
      </c>
      <c r="G637" s="70">
        <v>2001</v>
      </c>
      <c r="H637" s="70">
        <f t="shared" si="32"/>
        <v>5001</v>
      </c>
    </row>
    <row r="638" spans="1:8" x14ac:dyDescent="0.25">
      <c r="A638" s="2" t="s">
        <v>23</v>
      </c>
      <c r="B638" s="70">
        <v>0</v>
      </c>
      <c r="C638" s="70">
        <v>0</v>
      </c>
      <c r="D638" s="70">
        <v>0</v>
      </c>
      <c r="E638" s="70">
        <v>0</v>
      </c>
      <c r="F638" s="70">
        <v>0</v>
      </c>
      <c r="G638" s="70">
        <v>0</v>
      </c>
      <c r="H638" s="70">
        <f t="shared" si="32"/>
        <v>0</v>
      </c>
    </row>
    <row r="639" spans="1:8" x14ac:dyDescent="0.25">
      <c r="A639" s="8" t="s">
        <v>24</v>
      </c>
      <c r="B639" s="70">
        <f t="shared" ref="B639:H639" si="33">SUM(B604:B638)</f>
        <v>23</v>
      </c>
      <c r="C639" s="70">
        <f t="shared" si="33"/>
        <v>60</v>
      </c>
      <c r="D639" s="70">
        <f t="shared" si="33"/>
        <v>906</v>
      </c>
      <c r="E639" s="70">
        <f t="shared" si="33"/>
        <v>3123</v>
      </c>
      <c r="F639" s="70">
        <f t="shared" si="33"/>
        <v>8622</v>
      </c>
      <c r="G639" s="70">
        <f t="shared" si="33"/>
        <v>2205</v>
      </c>
      <c r="H639" s="70">
        <f t="shared" si="33"/>
        <v>14939</v>
      </c>
    </row>
    <row r="641" spans="1:8" x14ac:dyDescent="0.25">
      <c r="A641" s="30" t="s">
        <v>114</v>
      </c>
    </row>
    <row r="642" spans="1:8" x14ac:dyDescent="0.25">
      <c r="A642" s="1" t="s">
        <v>113</v>
      </c>
    </row>
    <row r="643" spans="1:8" x14ac:dyDescent="0.25">
      <c r="B643" t="s">
        <v>20</v>
      </c>
      <c r="D643" t="s">
        <v>21</v>
      </c>
    </row>
    <row r="644" spans="1:8" x14ac:dyDescent="0.25">
      <c r="A644" s="5" t="s">
        <v>19</v>
      </c>
      <c r="B644" s="3">
        <v>24</v>
      </c>
      <c r="C644" s="3">
        <v>29</v>
      </c>
      <c r="D644" s="3">
        <v>4</v>
      </c>
      <c r="E644" s="3">
        <v>9</v>
      </c>
      <c r="F644" s="3">
        <v>14</v>
      </c>
      <c r="G644" s="3">
        <v>19</v>
      </c>
      <c r="H644" s="3" t="s">
        <v>24</v>
      </c>
    </row>
    <row r="645" spans="1:8" x14ac:dyDescent="0.25">
      <c r="A645" s="2" t="s">
        <v>1</v>
      </c>
      <c r="B645" s="70">
        <v>0</v>
      </c>
      <c r="C645" s="70">
        <v>1</v>
      </c>
      <c r="D645" s="70">
        <v>13</v>
      </c>
      <c r="E645" s="70">
        <v>21</v>
      </c>
      <c r="F645" s="70">
        <v>64</v>
      </c>
      <c r="G645" s="70">
        <v>43</v>
      </c>
      <c r="H645" s="70">
        <f>SUM(B645:G645)</f>
        <v>142</v>
      </c>
    </row>
    <row r="646" spans="1:8" x14ac:dyDescent="0.25">
      <c r="A646" s="2" t="s">
        <v>49</v>
      </c>
      <c r="B646" s="70">
        <v>0</v>
      </c>
      <c r="C646" s="70">
        <v>0</v>
      </c>
      <c r="D646" s="70">
        <v>0</v>
      </c>
      <c r="E646" s="70">
        <v>0</v>
      </c>
      <c r="F646" s="70">
        <v>0</v>
      </c>
      <c r="G646" s="70">
        <v>0</v>
      </c>
      <c r="H646" s="70">
        <f t="shared" ref="H646:H679" si="34">SUM(B646:G646)</f>
        <v>0</v>
      </c>
    </row>
    <row r="647" spans="1:8" x14ac:dyDescent="0.25">
      <c r="A647" s="2" t="s">
        <v>45</v>
      </c>
      <c r="B647" s="70">
        <v>0</v>
      </c>
      <c r="C647" s="70">
        <v>0</v>
      </c>
      <c r="D647" s="70">
        <v>0</v>
      </c>
      <c r="E647" s="70">
        <v>0</v>
      </c>
      <c r="F647" s="70">
        <v>0</v>
      </c>
      <c r="G647" s="70">
        <v>0</v>
      </c>
      <c r="H647" s="70">
        <f t="shared" si="34"/>
        <v>0</v>
      </c>
    </row>
    <row r="648" spans="1:8" x14ac:dyDescent="0.25">
      <c r="A648" s="2" t="s">
        <v>41</v>
      </c>
      <c r="B648" s="70">
        <v>0</v>
      </c>
      <c r="C648" s="70">
        <v>0</v>
      </c>
      <c r="D648" s="70">
        <v>2</v>
      </c>
      <c r="E648" s="70">
        <v>0</v>
      </c>
      <c r="F648" s="70">
        <v>0</v>
      </c>
      <c r="G648" s="70">
        <v>0</v>
      </c>
      <c r="H648" s="70">
        <f t="shared" si="34"/>
        <v>2</v>
      </c>
    </row>
    <row r="649" spans="1:8" x14ac:dyDescent="0.25">
      <c r="A649" s="2" t="s">
        <v>2</v>
      </c>
      <c r="B649" s="70">
        <v>11</v>
      </c>
      <c r="C649" s="70">
        <v>35</v>
      </c>
      <c r="D649" s="70">
        <v>126</v>
      </c>
      <c r="E649" s="70">
        <v>60</v>
      </c>
      <c r="F649" s="70">
        <v>9</v>
      </c>
      <c r="G649" s="70">
        <v>0</v>
      </c>
      <c r="H649" s="70">
        <f t="shared" si="34"/>
        <v>241</v>
      </c>
    </row>
    <row r="650" spans="1:8" x14ac:dyDescent="0.25">
      <c r="A650" s="2" t="s">
        <v>43</v>
      </c>
      <c r="B650" s="70">
        <v>0</v>
      </c>
      <c r="C650" s="70">
        <v>0</v>
      </c>
      <c r="D650" s="70">
        <v>0</v>
      </c>
      <c r="E650" s="70">
        <v>0</v>
      </c>
      <c r="F650" s="70">
        <v>0</v>
      </c>
      <c r="G650" s="70">
        <v>0</v>
      </c>
      <c r="H650" s="70">
        <f t="shared" si="34"/>
        <v>0</v>
      </c>
    </row>
    <row r="651" spans="1:8" x14ac:dyDescent="0.25">
      <c r="A651" s="2" t="s">
        <v>3</v>
      </c>
      <c r="B651" s="70">
        <v>6</v>
      </c>
      <c r="C651" s="70">
        <v>2</v>
      </c>
      <c r="D651" s="70">
        <v>3</v>
      </c>
      <c r="E651" s="70">
        <v>6</v>
      </c>
      <c r="F651" s="70">
        <v>1</v>
      </c>
      <c r="G651" s="70">
        <v>1</v>
      </c>
      <c r="H651" s="70">
        <f t="shared" si="34"/>
        <v>19</v>
      </c>
    </row>
    <row r="652" spans="1:8" x14ac:dyDescent="0.25">
      <c r="A652" s="2" t="s">
        <v>4</v>
      </c>
      <c r="B652" s="70">
        <v>0</v>
      </c>
      <c r="C652" s="70">
        <v>1</v>
      </c>
      <c r="D652" s="70">
        <v>1</v>
      </c>
      <c r="E652" s="70">
        <v>1</v>
      </c>
      <c r="F652" s="70">
        <v>0</v>
      </c>
      <c r="G652" s="70">
        <v>0</v>
      </c>
      <c r="H652" s="70">
        <f t="shared" si="34"/>
        <v>3</v>
      </c>
    </row>
    <row r="653" spans="1:8" x14ac:dyDescent="0.25">
      <c r="A653" s="2" t="s">
        <v>48</v>
      </c>
      <c r="B653" s="70">
        <v>0</v>
      </c>
      <c r="C653" s="70">
        <v>0</v>
      </c>
      <c r="D653" s="70">
        <v>0</v>
      </c>
      <c r="E653" s="70">
        <v>0</v>
      </c>
      <c r="F653" s="70">
        <v>0</v>
      </c>
      <c r="G653" s="70">
        <v>0</v>
      </c>
      <c r="H653" s="70">
        <f t="shared" si="34"/>
        <v>0</v>
      </c>
    </row>
    <row r="654" spans="1:8" x14ac:dyDescent="0.25">
      <c r="A654" s="2" t="s">
        <v>6</v>
      </c>
      <c r="B654" s="70">
        <v>0</v>
      </c>
      <c r="C654" s="70">
        <v>0</v>
      </c>
      <c r="D654" s="70">
        <v>0</v>
      </c>
      <c r="E654" s="70">
        <v>0</v>
      </c>
      <c r="F654" s="70">
        <v>0</v>
      </c>
      <c r="G654" s="70">
        <v>0</v>
      </c>
      <c r="H654" s="70">
        <f t="shared" si="34"/>
        <v>0</v>
      </c>
    </row>
    <row r="655" spans="1:8" x14ac:dyDescent="0.25">
      <c r="A655" s="2" t="s">
        <v>7</v>
      </c>
      <c r="B655" s="70">
        <v>0</v>
      </c>
      <c r="C655" s="70">
        <v>0</v>
      </c>
      <c r="D655" s="70">
        <v>0</v>
      </c>
      <c r="E655" s="70">
        <v>0</v>
      </c>
      <c r="F655" s="70">
        <v>10</v>
      </c>
      <c r="G655" s="70">
        <v>4</v>
      </c>
      <c r="H655" s="70">
        <f t="shared" si="34"/>
        <v>14</v>
      </c>
    </row>
    <row r="656" spans="1:8" x14ac:dyDescent="0.25">
      <c r="A656" s="2" t="s">
        <v>50</v>
      </c>
      <c r="B656" s="70">
        <v>0</v>
      </c>
      <c r="C656" s="70">
        <v>0</v>
      </c>
      <c r="D656" s="70">
        <v>0</v>
      </c>
      <c r="E656" s="70">
        <v>0</v>
      </c>
      <c r="F656" s="70">
        <v>0</v>
      </c>
      <c r="G656" s="70">
        <v>0</v>
      </c>
      <c r="H656" s="70">
        <f t="shared" si="34"/>
        <v>0</v>
      </c>
    </row>
    <row r="657" spans="1:8" x14ac:dyDescent="0.25">
      <c r="A657" s="2" t="s">
        <v>51</v>
      </c>
      <c r="B657" s="70">
        <v>0</v>
      </c>
      <c r="C657" s="70">
        <v>0</v>
      </c>
      <c r="D657" s="70">
        <v>0</v>
      </c>
      <c r="E657" s="70">
        <v>0</v>
      </c>
      <c r="F657" s="70">
        <v>1</v>
      </c>
      <c r="G657" s="70">
        <v>1</v>
      </c>
      <c r="H657" s="70">
        <f t="shared" si="34"/>
        <v>2</v>
      </c>
    </row>
    <row r="658" spans="1:8" x14ac:dyDescent="0.25">
      <c r="A658" s="2" t="s">
        <v>42</v>
      </c>
      <c r="B658" s="70">
        <v>0</v>
      </c>
      <c r="C658" s="70">
        <v>0</v>
      </c>
      <c r="D658" s="70">
        <v>0</v>
      </c>
      <c r="E658" s="70">
        <v>1</v>
      </c>
      <c r="F658" s="70">
        <v>0</v>
      </c>
      <c r="G658" s="70">
        <v>0</v>
      </c>
      <c r="H658" s="70">
        <f t="shared" si="34"/>
        <v>1</v>
      </c>
    </row>
    <row r="659" spans="1:8" x14ac:dyDescent="0.25">
      <c r="A659" s="2" t="s">
        <v>8</v>
      </c>
      <c r="B659" s="70">
        <v>0</v>
      </c>
      <c r="C659" s="70">
        <v>0</v>
      </c>
      <c r="D659" s="70">
        <v>0</v>
      </c>
      <c r="E659" s="70">
        <v>3</v>
      </c>
      <c r="F659" s="70">
        <v>12</v>
      </c>
      <c r="G659" s="70">
        <v>5</v>
      </c>
      <c r="H659" s="70">
        <f t="shared" si="34"/>
        <v>20</v>
      </c>
    </row>
    <row r="660" spans="1:8" x14ac:dyDescent="0.25">
      <c r="A660" s="2" t="s">
        <v>9</v>
      </c>
      <c r="B660" s="70">
        <v>0</v>
      </c>
      <c r="C660" s="70">
        <v>0</v>
      </c>
      <c r="D660" s="70">
        <v>92</v>
      </c>
      <c r="E660" s="70">
        <v>90</v>
      </c>
      <c r="F660" s="70">
        <v>0</v>
      </c>
      <c r="G660" s="70">
        <v>56</v>
      </c>
      <c r="H660" s="70">
        <f t="shared" si="34"/>
        <v>238</v>
      </c>
    </row>
    <row r="661" spans="1:8" x14ac:dyDescent="0.25">
      <c r="A661" s="2" t="s">
        <v>44</v>
      </c>
      <c r="B661" s="70">
        <v>0</v>
      </c>
      <c r="C661" s="70">
        <v>0</v>
      </c>
      <c r="D661" s="70">
        <v>0</v>
      </c>
      <c r="E661" s="70">
        <v>0</v>
      </c>
      <c r="F661" s="70">
        <v>0</v>
      </c>
      <c r="G661" s="70">
        <v>0</v>
      </c>
      <c r="H661" s="70">
        <f t="shared" si="34"/>
        <v>0</v>
      </c>
    </row>
    <row r="662" spans="1:8" x14ac:dyDescent="0.25">
      <c r="A662" s="2" t="s">
        <v>10</v>
      </c>
      <c r="B662" s="70">
        <v>0</v>
      </c>
      <c r="C662" s="70">
        <v>0</v>
      </c>
      <c r="D662" s="70">
        <v>0</v>
      </c>
      <c r="E662" s="70">
        <v>0</v>
      </c>
      <c r="F662" s="70">
        <v>89</v>
      </c>
      <c r="G662" s="70">
        <v>0</v>
      </c>
      <c r="H662" s="70">
        <f t="shared" si="34"/>
        <v>89</v>
      </c>
    </row>
    <row r="663" spans="1:8" x14ac:dyDescent="0.25">
      <c r="A663" s="2" t="s">
        <v>11</v>
      </c>
      <c r="B663" s="70">
        <v>0</v>
      </c>
      <c r="C663" s="70">
        <v>0</v>
      </c>
      <c r="D663" s="70">
        <v>84</v>
      </c>
      <c r="E663" s="70">
        <v>2085</v>
      </c>
      <c r="F663" s="70">
        <v>1700</v>
      </c>
      <c r="G663" s="70">
        <v>39</v>
      </c>
      <c r="H663" s="70">
        <f t="shared" si="34"/>
        <v>3908</v>
      </c>
    </row>
    <row r="664" spans="1:8" x14ac:dyDescent="0.25">
      <c r="A664" s="2" t="s">
        <v>12</v>
      </c>
      <c r="B664" s="70">
        <v>0</v>
      </c>
      <c r="C664" s="70">
        <v>0</v>
      </c>
      <c r="D664" s="70">
        <v>46</v>
      </c>
      <c r="E664" s="70">
        <v>71</v>
      </c>
      <c r="F664" s="70">
        <v>36</v>
      </c>
      <c r="G664" s="70">
        <v>15</v>
      </c>
      <c r="H664" s="70">
        <f t="shared" si="34"/>
        <v>168</v>
      </c>
    </row>
    <row r="665" spans="1:8" x14ac:dyDescent="0.25">
      <c r="A665" s="2" t="s">
        <v>32</v>
      </c>
      <c r="B665" s="70">
        <v>0</v>
      </c>
      <c r="C665" s="70">
        <v>0</v>
      </c>
      <c r="D665" s="70">
        <v>0</v>
      </c>
      <c r="E665" s="70">
        <v>2</v>
      </c>
      <c r="F665" s="70">
        <v>1</v>
      </c>
      <c r="G665" s="70">
        <v>0</v>
      </c>
      <c r="H665" s="70">
        <f t="shared" si="34"/>
        <v>3</v>
      </c>
    </row>
    <row r="666" spans="1:8" x14ac:dyDescent="0.25">
      <c r="A666" s="2" t="s">
        <v>18</v>
      </c>
      <c r="B666" s="70">
        <v>0</v>
      </c>
      <c r="C666" s="70">
        <v>0</v>
      </c>
      <c r="D666" s="70">
        <v>62</v>
      </c>
      <c r="E666" s="70">
        <v>315</v>
      </c>
      <c r="F666" s="70">
        <v>2605</v>
      </c>
      <c r="G666" s="70">
        <v>5</v>
      </c>
      <c r="H666" s="70">
        <f t="shared" si="34"/>
        <v>2987</v>
      </c>
    </row>
    <row r="667" spans="1:8" x14ac:dyDescent="0.25">
      <c r="A667" s="2" t="s">
        <v>46</v>
      </c>
      <c r="B667" s="70">
        <v>0</v>
      </c>
      <c r="C667" s="70">
        <v>0</v>
      </c>
      <c r="D667" s="70">
        <v>0</v>
      </c>
      <c r="E667" s="70">
        <v>0</v>
      </c>
      <c r="F667" s="70">
        <v>0</v>
      </c>
      <c r="G667" s="70">
        <v>8</v>
      </c>
      <c r="H667" s="70">
        <f t="shared" si="34"/>
        <v>8</v>
      </c>
    </row>
    <row r="668" spans="1:8" x14ac:dyDescent="0.25">
      <c r="A668" s="2" t="s">
        <v>13</v>
      </c>
      <c r="B668" s="70">
        <v>0</v>
      </c>
      <c r="C668" s="70">
        <v>0</v>
      </c>
      <c r="D668" s="70">
        <v>0</v>
      </c>
      <c r="E668" s="70">
        <v>0</v>
      </c>
      <c r="F668" s="70">
        <v>0</v>
      </c>
      <c r="G668" s="70">
        <v>0</v>
      </c>
      <c r="H668" s="70">
        <f t="shared" si="34"/>
        <v>0</v>
      </c>
    </row>
    <row r="669" spans="1:8" x14ac:dyDescent="0.25">
      <c r="A669" s="2" t="s">
        <v>14</v>
      </c>
      <c r="B669" s="70">
        <v>0</v>
      </c>
      <c r="C669" s="70">
        <v>0</v>
      </c>
      <c r="D669" s="70">
        <v>349</v>
      </c>
      <c r="E669" s="70">
        <v>154</v>
      </c>
      <c r="F669" s="70">
        <v>424</v>
      </c>
      <c r="G669" s="70">
        <v>11</v>
      </c>
      <c r="H669" s="70">
        <f t="shared" si="34"/>
        <v>938</v>
      </c>
    </row>
    <row r="670" spans="1:8" x14ac:dyDescent="0.25">
      <c r="A670" s="2" t="s">
        <v>40</v>
      </c>
      <c r="B670" s="70">
        <v>0</v>
      </c>
      <c r="C670" s="70">
        <v>0</v>
      </c>
      <c r="D670" s="70">
        <v>0</v>
      </c>
      <c r="E670" s="70">
        <v>0</v>
      </c>
      <c r="F670" s="70">
        <v>0</v>
      </c>
      <c r="G670" s="70">
        <v>0</v>
      </c>
      <c r="H670" s="70">
        <f t="shared" si="34"/>
        <v>0</v>
      </c>
    </row>
    <row r="671" spans="1:8" x14ac:dyDescent="0.25">
      <c r="A671" s="2" t="s">
        <v>52</v>
      </c>
      <c r="B671" s="70">
        <v>0</v>
      </c>
      <c r="C671" s="70">
        <v>0</v>
      </c>
      <c r="D671" s="70">
        <v>0</v>
      </c>
      <c r="E671" s="70">
        <v>0</v>
      </c>
      <c r="F671" s="70">
        <v>0</v>
      </c>
      <c r="G671" s="70">
        <v>0</v>
      </c>
      <c r="H671" s="70">
        <f t="shared" si="34"/>
        <v>0</v>
      </c>
    </row>
    <row r="672" spans="1:8" x14ac:dyDescent="0.25">
      <c r="A672" s="2" t="s">
        <v>53</v>
      </c>
      <c r="B672" s="70">
        <v>0</v>
      </c>
      <c r="C672" s="70">
        <v>0</v>
      </c>
      <c r="D672" s="70">
        <v>0</v>
      </c>
      <c r="E672" s="70">
        <v>0</v>
      </c>
      <c r="F672" s="70">
        <v>0</v>
      </c>
      <c r="G672" s="70">
        <v>0</v>
      </c>
      <c r="H672" s="70">
        <f t="shared" si="34"/>
        <v>0</v>
      </c>
    </row>
    <row r="673" spans="1:8" x14ac:dyDescent="0.25">
      <c r="A673" s="2" t="s">
        <v>15</v>
      </c>
      <c r="B673" s="70">
        <v>0</v>
      </c>
      <c r="C673" s="70">
        <v>0</v>
      </c>
      <c r="D673" s="70">
        <v>22</v>
      </c>
      <c r="E673" s="70">
        <v>0</v>
      </c>
      <c r="F673" s="70">
        <v>0</v>
      </c>
      <c r="G673" s="70">
        <v>10</v>
      </c>
      <c r="H673" s="70">
        <f t="shared" si="34"/>
        <v>32</v>
      </c>
    </row>
    <row r="674" spans="1:8" x14ac:dyDescent="0.25">
      <c r="A674" s="2" t="s">
        <v>54</v>
      </c>
      <c r="B674" s="70">
        <v>0</v>
      </c>
      <c r="C674" s="70">
        <v>0</v>
      </c>
      <c r="D674" s="70">
        <v>0</v>
      </c>
      <c r="E674" s="70">
        <v>0</v>
      </c>
      <c r="F674" s="70">
        <v>0</v>
      </c>
      <c r="G674" s="70">
        <v>0</v>
      </c>
      <c r="H674" s="70">
        <f t="shared" si="34"/>
        <v>0</v>
      </c>
    </row>
    <row r="675" spans="1:8" x14ac:dyDescent="0.25">
      <c r="A675" s="2" t="s">
        <v>47</v>
      </c>
      <c r="B675" s="70">
        <v>0</v>
      </c>
      <c r="C675" s="70">
        <v>0</v>
      </c>
      <c r="D675" s="70">
        <v>30</v>
      </c>
      <c r="E675" s="70">
        <v>2</v>
      </c>
      <c r="F675" s="70">
        <v>10</v>
      </c>
      <c r="G675" s="70">
        <v>0</v>
      </c>
      <c r="H675" s="70">
        <f t="shared" si="34"/>
        <v>42</v>
      </c>
    </row>
    <row r="676" spans="1:8" x14ac:dyDescent="0.25">
      <c r="A676" s="2" t="s">
        <v>16</v>
      </c>
      <c r="B676" s="70">
        <v>0</v>
      </c>
      <c r="C676" s="70">
        <v>0</v>
      </c>
      <c r="D676" s="70">
        <v>0</v>
      </c>
      <c r="E676" s="70">
        <v>0</v>
      </c>
      <c r="F676" s="70">
        <v>0</v>
      </c>
      <c r="G676" s="70">
        <v>0</v>
      </c>
      <c r="H676" s="70">
        <f t="shared" si="34"/>
        <v>0</v>
      </c>
    </row>
    <row r="677" spans="1:8" x14ac:dyDescent="0.25">
      <c r="A677" s="2" t="s">
        <v>55</v>
      </c>
      <c r="B677" s="70">
        <v>0</v>
      </c>
      <c r="C677" s="70">
        <v>0</v>
      </c>
      <c r="D677" s="70">
        <v>0</v>
      </c>
      <c r="E677" s="70">
        <v>0</v>
      </c>
      <c r="F677" s="70">
        <v>0</v>
      </c>
      <c r="G677" s="70">
        <v>0</v>
      </c>
      <c r="H677" s="70">
        <f t="shared" si="34"/>
        <v>0</v>
      </c>
    </row>
    <row r="678" spans="1:8" x14ac:dyDescent="0.25">
      <c r="A678" s="2" t="s">
        <v>17</v>
      </c>
      <c r="B678" s="70">
        <v>0</v>
      </c>
      <c r="C678" s="70">
        <v>0</v>
      </c>
      <c r="D678" s="70">
        <v>0</v>
      </c>
      <c r="E678" s="70">
        <v>0</v>
      </c>
      <c r="F678" s="70">
        <v>0</v>
      </c>
      <c r="G678" s="70">
        <v>1</v>
      </c>
      <c r="H678" s="70">
        <f t="shared" si="34"/>
        <v>1</v>
      </c>
    </row>
    <row r="679" spans="1:8" x14ac:dyDescent="0.25">
      <c r="A679" s="2" t="s">
        <v>23</v>
      </c>
      <c r="B679" s="70">
        <v>0</v>
      </c>
      <c r="C679" s="70">
        <v>0</v>
      </c>
      <c r="D679" s="70">
        <v>0</v>
      </c>
      <c r="E679" s="70">
        <v>0</v>
      </c>
      <c r="F679" s="70">
        <v>0</v>
      </c>
      <c r="G679" s="70">
        <v>0</v>
      </c>
      <c r="H679" s="70">
        <f t="shared" si="34"/>
        <v>0</v>
      </c>
    </row>
    <row r="680" spans="1:8" x14ac:dyDescent="0.25">
      <c r="A680" s="8" t="s">
        <v>24</v>
      </c>
      <c r="B680" s="70">
        <f t="shared" ref="B680:H680" si="35">SUM(B645:B679)</f>
        <v>17</v>
      </c>
      <c r="C680" s="70">
        <f t="shared" si="35"/>
        <v>39</v>
      </c>
      <c r="D680" s="70">
        <f t="shared" si="35"/>
        <v>830</v>
      </c>
      <c r="E680" s="70">
        <f t="shared" si="35"/>
        <v>2811</v>
      </c>
      <c r="F680" s="70">
        <f t="shared" si="35"/>
        <v>4962</v>
      </c>
      <c r="G680" s="70">
        <f t="shared" si="35"/>
        <v>199</v>
      </c>
      <c r="H680" s="70">
        <f t="shared" si="35"/>
        <v>8858</v>
      </c>
    </row>
    <row r="684" spans="1:8" x14ac:dyDescent="0.25">
      <c r="A684" s="30" t="s">
        <v>129</v>
      </c>
    </row>
    <row r="685" spans="1:8" x14ac:dyDescent="0.25">
      <c r="A685" s="1" t="s">
        <v>111</v>
      </c>
    </row>
    <row r="687" spans="1:8" x14ac:dyDescent="0.25">
      <c r="B687" t="s">
        <v>20</v>
      </c>
      <c r="D687" t="s">
        <v>21</v>
      </c>
    </row>
    <row r="688" spans="1:8" x14ac:dyDescent="0.25">
      <c r="A688" s="5" t="s">
        <v>19</v>
      </c>
      <c r="B688" s="3">
        <v>24</v>
      </c>
      <c r="C688" s="3">
        <v>29</v>
      </c>
      <c r="D688" s="3">
        <v>4</v>
      </c>
      <c r="E688" s="3">
        <v>9</v>
      </c>
      <c r="F688" s="3">
        <v>14</v>
      </c>
      <c r="G688" s="3">
        <v>19</v>
      </c>
      <c r="H688" s="3" t="s">
        <v>24</v>
      </c>
    </row>
    <row r="689" spans="1:8" x14ac:dyDescent="0.25">
      <c r="A689" s="2" t="s">
        <v>1</v>
      </c>
      <c r="B689" s="70">
        <v>0</v>
      </c>
      <c r="C689" s="70">
        <v>4</v>
      </c>
      <c r="D689" s="70">
        <v>7</v>
      </c>
      <c r="E689" s="70">
        <v>30</v>
      </c>
      <c r="F689" s="70">
        <v>51</v>
      </c>
      <c r="G689" s="70">
        <v>29</v>
      </c>
      <c r="H689" s="70">
        <f>SUM(B689:G689)</f>
        <v>121</v>
      </c>
    </row>
    <row r="690" spans="1:8" x14ac:dyDescent="0.25">
      <c r="A690" s="2" t="s">
        <v>49</v>
      </c>
      <c r="B690" s="70">
        <v>0</v>
      </c>
      <c r="C690" s="70">
        <v>0</v>
      </c>
      <c r="D690" s="70">
        <v>0</v>
      </c>
      <c r="E690" s="70">
        <v>0</v>
      </c>
      <c r="F690" s="70">
        <v>0</v>
      </c>
      <c r="G690" s="70">
        <v>0</v>
      </c>
      <c r="H690" s="70">
        <f t="shared" ref="H690:H723" si="36">SUM(B690:G690)</f>
        <v>0</v>
      </c>
    </row>
    <row r="691" spans="1:8" x14ac:dyDescent="0.25">
      <c r="A691" s="2" t="s">
        <v>45</v>
      </c>
      <c r="B691" s="70">
        <v>0</v>
      </c>
      <c r="C691" s="70">
        <v>0</v>
      </c>
      <c r="D691" s="70">
        <v>0</v>
      </c>
      <c r="E691" s="70">
        <v>0</v>
      </c>
      <c r="F691" s="70">
        <v>0</v>
      </c>
      <c r="G691" s="70">
        <v>1</v>
      </c>
      <c r="H691" s="70">
        <f t="shared" si="36"/>
        <v>1</v>
      </c>
    </row>
    <row r="692" spans="1:8" x14ac:dyDescent="0.25">
      <c r="A692" s="2" t="s">
        <v>41</v>
      </c>
      <c r="B692" s="70">
        <v>3</v>
      </c>
      <c r="C692" s="70">
        <v>9</v>
      </c>
      <c r="D692" s="70">
        <v>75</v>
      </c>
      <c r="E692" s="70">
        <v>1</v>
      </c>
      <c r="F692" s="70">
        <v>4</v>
      </c>
      <c r="G692" s="70">
        <v>0</v>
      </c>
      <c r="H692" s="70">
        <f t="shared" si="36"/>
        <v>92</v>
      </c>
    </row>
    <row r="693" spans="1:8" x14ac:dyDescent="0.25">
      <c r="A693" s="2" t="s">
        <v>2</v>
      </c>
      <c r="B693" s="70">
        <v>66</v>
      </c>
      <c r="C693" s="70">
        <v>27</v>
      </c>
      <c r="D693" s="70">
        <v>240</v>
      </c>
      <c r="E693" s="70">
        <v>11</v>
      </c>
      <c r="F693" s="70">
        <v>6</v>
      </c>
      <c r="G693" s="70">
        <v>3</v>
      </c>
      <c r="H693" s="70">
        <f t="shared" si="36"/>
        <v>353</v>
      </c>
    </row>
    <row r="694" spans="1:8" x14ac:dyDescent="0.25">
      <c r="A694" s="2" t="s">
        <v>43</v>
      </c>
      <c r="B694" s="70">
        <v>0</v>
      </c>
      <c r="C694" s="70">
        <v>0</v>
      </c>
      <c r="D694" s="70">
        <v>4</v>
      </c>
      <c r="E694" s="70">
        <v>2</v>
      </c>
      <c r="F694" s="70">
        <v>1</v>
      </c>
      <c r="G694" s="70">
        <v>1</v>
      </c>
      <c r="H694" s="70">
        <f t="shared" si="36"/>
        <v>8</v>
      </c>
    </row>
    <row r="695" spans="1:8" x14ac:dyDescent="0.25">
      <c r="A695" s="2" t="s">
        <v>3</v>
      </c>
      <c r="B695" s="70">
        <v>27</v>
      </c>
      <c r="C695" s="70">
        <v>17</v>
      </c>
      <c r="D695" s="70">
        <v>5</v>
      </c>
      <c r="E695" s="70">
        <v>6</v>
      </c>
      <c r="F695" s="70">
        <v>2</v>
      </c>
      <c r="G695" s="70">
        <v>3</v>
      </c>
      <c r="H695" s="70">
        <f t="shared" si="36"/>
        <v>60</v>
      </c>
    </row>
    <row r="696" spans="1:8" x14ac:dyDescent="0.25">
      <c r="A696" s="2" t="s">
        <v>4</v>
      </c>
      <c r="B696" s="70">
        <v>1</v>
      </c>
      <c r="C696" s="70">
        <v>2</v>
      </c>
      <c r="D696" s="70">
        <v>0</v>
      </c>
      <c r="E696" s="70">
        <v>0</v>
      </c>
      <c r="F696" s="70">
        <v>0</v>
      </c>
      <c r="G696" s="70">
        <v>0</v>
      </c>
      <c r="H696" s="70">
        <f t="shared" si="36"/>
        <v>3</v>
      </c>
    </row>
    <row r="697" spans="1:8" x14ac:dyDescent="0.25">
      <c r="A697" s="2" t="s">
        <v>48</v>
      </c>
      <c r="B697" s="70">
        <v>0</v>
      </c>
      <c r="C697" s="70">
        <v>0</v>
      </c>
      <c r="D697" s="70">
        <v>0</v>
      </c>
      <c r="E697" s="70">
        <v>0</v>
      </c>
      <c r="F697" s="70">
        <v>1</v>
      </c>
      <c r="G697" s="70">
        <v>1</v>
      </c>
      <c r="H697" s="70">
        <f t="shared" si="36"/>
        <v>2</v>
      </c>
    </row>
    <row r="698" spans="1:8" x14ac:dyDescent="0.25">
      <c r="A698" s="2" t="s">
        <v>6</v>
      </c>
      <c r="B698" s="70">
        <v>0</v>
      </c>
      <c r="C698" s="70">
        <v>0</v>
      </c>
      <c r="D698" s="70">
        <v>0</v>
      </c>
      <c r="E698" s="70">
        <v>0</v>
      </c>
      <c r="F698" s="70">
        <v>0</v>
      </c>
      <c r="G698" s="70">
        <v>0</v>
      </c>
      <c r="H698" s="70">
        <f t="shared" si="36"/>
        <v>0</v>
      </c>
    </row>
    <row r="699" spans="1:8" x14ac:dyDescent="0.25">
      <c r="A699" s="2" t="s">
        <v>7</v>
      </c>
      <c r="B699" s="70">
        <v>0</v>
      </c>
      <c r="C699" s="70">
        <v>0</v>
      </c>
      <c r="D699" s="70">
        <v>2</v>
      </c>
      <c r="E699" s="70">
        <v>1</v>
      </c>
      <c r="F699" s="70">
        <v>8</v>
      </c>
      <c r="G699" s="70">
        <v>8</v>
      </c>
      <c r="H699" s="70">
        <f t="shared" si="36"/>
        <v>19</v>
      </c>
    </row>
    <row r="700" spans="1:8" x14ac:dyDescent="0.25">
      <c r="A700" s="2" t="s">
        <v>50</v>
      </c>
      <c r="B700" s="70">
        <v>0</v>
      </c>
      <c r="C700" s="70">
        <v>0</v>
      </c>
      <c r="D700" s="70">
        <v>1</v>
      </c>
      <c r="E700" s="70">
        <v>1</v>
      </c>
      <c r="F700" s="70">
        <v>2</v>
      </c>
      <c r="G700" s="70">
        <v>0</v>
      </c>
      <c r="H700" s="70">
        <f t="shared" si="36"/>
        <v>4</v>
      </c>
    </row>
    <row r="701" spans="1:8" x14ac:dyDescent="0.25">
      <c r="A701" s="2" t="s">
        <v>51</v>
      </c>
      <c r="B701" s="70">
        <v>0</v>
      </c>
      <c r="C701" s="70">
        <v>0</v>
      </c>
      <c r="D701" s="70">
        <v>0</v>
      </c>
      <c r="E701" s="70">
        <v>0</v>
      </c>
      <c r="F701" s="70">
        <v>0</v>
      </c>
      <c r="G701" s="70">
        <v>0</v>
      </c>
      <c r="H701" s="70">
        <f t="shared" si="36"/>
        <v>0</v>
      </c>
    </row>
    <row r="702" spans="1:8" x14ac:dyDescent="0.25">
      <c r="A702" s="2" t="s">
        <v>42</v>
      </c>
      <c r="B702" s="70">
        <v>0</v>
      </c>
      <c r="C702" s="70">
        <v>0</v>
      </c>
      <c r="D702" s="70">
        <v>7</v>
      </c>
      <c r="E702" s="70">
        <v>0</v>
      </c>
      <c r="F702" s="70">
        <v>0</v>
      </c>
      <c r="G702" s="70">
        <v>0</v>
      </c>
      <c r="H702" s="70">
        <f t="shared" si="36"/>
        <v>7</v>
      </c>
    </row>
    <row r="703" spans="1:8" x14ac:dyDescent="0.25">
      <c r="A703" s="2" t="s">
        <v>8</v>
      </c>
      <c r="B703" s="70">
        <v>0</v>
      </c>
      <c r="C703" s="70">
        <v>0</v>
      </c>
      <c r="D703" s="70">
        <v>0</v>
      </c>
      <c r="E703" s="70">
        <v>0</v>
      </c>
      <c r="F703" s="70">
        <v>5</v>
      </c>
      <c r="G703" s="70">
        <v>3</v>
      </c>
      <c r="H703" s="70">
        <f t="shared" si="36"/>
        <v>8</v>
      </c>
    </row>
    <row r="704" spans="1:8" x14ac:dyDescent="0.25">
      <c r="A704" s="2" t="s">
        <v>9</v>
      </c>
      <c r="B704" s="70">
        <v>0</v>
      </c>
      <c r="C704" s="70">
        <v>123</v>
      </c>
      <c r="D704" s="70">
        <v>500</v>
      </c>
      <c r="E704" s="70">
        <v>2001</v>
      </c>
      <c r="F704" s="70">
        <v>256</v>
      </c>
      <c r="G704" s="70">
        <v>0</v>
      </c>
      <c r="H704" s="70">
        <f t="shared" si="36"/>
        <v>2880</v>
      </c>
    </row>
    <row r="705" spans="1:8" x14ac:dyDescent="0.25">
      <c r="A705" s="2" t="s">
        <v>44</v>
      </c>
      <c r="B705" s="70">
        <v>0</v>
      </c>
      <c r="C705" s="70">
        <v>0</v>
      </c>
      <c r="D705" s="70">
        <v>0</v>
      </c>
      <c r="E705" s="70">
        <v>0</v>
      </c>
      <c r="F705" s="70">
        <v>1</v>
      </c>
      <c r="G705" s="70">
        <v>0</v>
      </c>
      <c r="H705" s="70">
        <f t="shared" si="36"/>
        <v>1</v>
      </c>
    </row>
    <row r="706" spans="1:8" x14ac:dyDescent="0.25">
      <c r="A706" s="2" t="s">
        <v>10</v>
      </c>
      <c r="B706" s="70">
        <v>0</v>
      </c>
      <c r="C706" s="70">
        <v>3</v>
      </c>
      <c r="D706" s="70">
        <v>12</v>
      </c>
      <c r="E706" s="70">
        <v>1</v>
      </c>
      <c r="F706" s="70">
        <v>54</v>
      </c>
      <c r="G706" s="70">
        <v>0</v>
      </c>
      <c r="H706" s="70">
        <f t="shared" si="36"/>
        <v>70</v>
      </c>
    </row>
    <row r="707" spans="1:8" x14ac:dyDescent="0.25">
      <c r="A707" s="2" t="s">
        <v>11</v>
      </c>
      <c r="B707" s="70">
        <v>0</v>
      </c>
      <c r="C707" s="70">
        <v>114</v>
      </c>
      <c r="D707" s="70">
        <v>3115</v>
      </c>
      <c r="E707" s="70">
        <v>6623</v>
      </c>
      <c r="F707" s="70">
        <v>6028</v>
      </c>
      <c r="G707" s="70">
        <v>477</v>
      </c>
      <c r="H707" s="70">
        <f t="shared" si="36"/>
        <v>16357</v>
      </c>
    </row>
    <row r="708" spans="1:8" x14ac:dyDescent="0.25">
      <c r="A708" s="2" t="s">
        <v>12</v>
      </c>
      <c r="B708" s="70">
        <v>2</v>
      </c>
      <c r="C708" s="70">
        <v>9</v>
      </c>
      <c r="D708" s="70">
        <v>9</v>
      </c>
      <c r="E708" s="70">
        <v>50</v>
      </c>
      <c r="F708" s="70">
        <v>30</v>
      </c>
      <c r="G708" s="70">
        <v>2</v>
      </c>
      <c r="H708" s="70">
        <f t="shared" si="36"/>
        <v>102</v>
      </c>
    </row>
    <row r="709" spans="1:8" x14ac:dyDescent="0.25">
      <c r="A709" s="2" t="s">
        <v>32</v>
      </c>
      <c r="B709" s="70">
        <v>0</v>
      </c>
      <c r="C709" s="70">
        <v>0</v>
      </c>
      <c r="D709" s="70">
        <v>0</v>
      </c>
      <c r="E709" s="70">
        <v>0</v>
      </c>
      <c r="F709" s="70">
        <v>25</v>
      </c>
      <c r="G709" s="70">
        <v>8</v>
      </c>
      <c r="H709" s="70">
        <f t="shared" si="36"/>
        <v>33</v>
      </c>
    </row>
    <row r="710" spans="1:8" x14ac:dyDescent="0.25">
      <c r="A710" s="2" t="s">
        <v>18</v>
      </c>
      <c r="B710" s="70">
        <v>0</v>
      </c>
      <c r="C710" s="70">
        <v>18</v>
      </c>
      <c r="D710" s="70">
        <v>66</v>
      </c>
      <c r="E710" s="70">
        <v>715</v>
      </c>
      <c r="F710" s="70">
        <v>45</v>
      </c>
      <c r="G710" s="70">
        <v>0</v>
      </c>
      <c r="H710" s="70">
        <f t="shared" si="36"/>
        <v>844</v>
      </c>
    </row>
    <row r="711" spans="1:8" x14ac:dyDescent="0.25">
      <c r="A711" s="2" t="s">
        <v>46</v>
      </c>
      <c r="B711" s="70">
        <v>0</v>
      </c>
      <c r="C711" s="70">
        <v>1</v>
      </c>
      <c r="D711" s="70">
        <v>0</v>
      </c>
      <c r="E711" s="70">
        <v>0</v>
      </c>
      <c r="F711" s="70">
        <v>0</v>
      </c>
      <c r="G711" s="70">
        <v>7</v>
      </c>
      <c r="H711" s="70">
        <f t="shared" si="36"/>
        <v>8</v>
      </c>
    </row>
    <row r="712" spans="1:8" x14ac:dyDescent="0.25">
      <c r="A712" s="2" t="s">
        <v>13</v>
      </c>
      <c r="B712" s="70">
        <v>0</v>
      </c>
      <c r="C712" s="70">
        <v>0</v>
      </c>
      <c r="D712" s="70">
        <v>0</v>
      </c>
      <c r="E712" s="70">
        <v>0</v>
      </c>
      <c r="F712" s="70">
        <v>1</v>
      </c>
      <c r="G712" s="70">
        <v>0</v>
      </c>
      <c r="H712" s="70">
        <f t="shared" si="36"/>
        <v>1</v>
      </c>
    </row>
    <row r="713" spans="1:8" x14ac:dyDescent="0.25">
      <c r="A713" s="2" t="s">
        <v>14</v>
      </c>
      <c r="B713" s="70">
        <v>5</v>
      </c>
      <c r="C713" s="70">
        <v>28</v>
      </c>
      <c r="D713" s="70">
        <v>257</v>
      </c>
      <c r="E713" s="70">
        <v>654</v>
      </c>
      <c r="F713" s="70">
        <v>193</v>
      </c>
      <c r="G713" s="70">
        <v>43</v>
      </c>
      <c r="H713" s="70">
        <f t="shared" si="36"/>
        <v>1180</v>
      </c>
    </row>
    <row r="714" spans="1:8" x14ac:dyDescent="0.25">
      <c r="A714" s="2" t="s">
        <v>40</v>
      </c>
      <c r="B714" s="70">
        <v>0</v>
      </c>
      <c r="C714" s="70">
        <v>0</v>
      </c>
      <c r="D714" s="70">
        <v>1</v>
      </c>
      <c r="E714" s="70">
        <v>0</v>
      </c>
      <c r="F714" s="70">
        <v>3</v>
      </c>
      <c r="G714" s="70">
        <v>0</v>
      </c>
      <c r="H714" s="70">
        <f t="shared" si="36"/>
        <v>4</v>
      </c>
    </row>
    <row r="715" spans="1:8" x14ac:dyDescent="0.25">
      <c r="A715" s="2" t="s">
        <v>52</v>
      </c>
      <c r="B715" s="70">
        <v>0</v>
      </c>
      <c r="C715" s="70">
        <v>0</v>
      </c>
      <c r="D715" s="70">
        <v>0</v>
      </c>
      <c r="E715" s="70">
        <v>0</v>
      </c>
      <c r="F715" s="70">
        <v>0</v>
      </c>
      <c r="G715" s="70">
        <v>6</v>
      </c>
      <c r="H715" s="70">
        <f t="shared" si="36"/>
        <v>6</v>
      </c>
    </row>
    <row r="716" spans="1:8" x14ac:dyDescent="0.25">
      <c r="A716" s="2" t="s">
        <v>53</v>
      </c>
      <c r="B716" s="70">
        <v>0</v>
      </c>
      <c r="C716" s="70">
        <v>0</v>
      </c>
      <c r="D716" s="70">
        <v>0</v>
      </c>
      <c r="E716" s="70">
        <v>0</v>
      </c>
      <c r="F716" s="70">
        <v>0</v>
      </c>
      <c r="G716" s="70">
        <v>0</v>
      </c>
      <c r="H716" s="70">
        <f t="shared" si="36"/>
        <v>0</v>
      </c>
    </row>
    <row r="717" spans="1:8" x14ac:dyDescent="0.25">
      <c r="A717" s="2" t="s">
        <v>15</v>
      </c>
      <c r="B717" s="70">
        <v>0</v>
      </c>
      <c r="C717" s="70">
        <v>1</v>
      </c>
      <c r="D717" s="70">
        <v>60</v>
      </c>
      <c r="E717" s="70">
        <v>2</v>
      </c>
      <c r="F717" s="70">
        <v>11</v>
      </c>
      <c r="G717" s="70">
        <v>2</v>
      </c>
      <c r="H717" s="70">
        <f t="shared" si="36"/>
        <v>76</v>
      </c>
    </row>
    <row r="718" spans="1:8" x14ac:dyDescent="0.25">
      <c r="A718" s="2" t="s">
        <v>54</v>
      </c>
      <c r="B718" s="70">
        <v>0</v>
      </c>
      <c r="C718" s="70">
        <v>0</v>
      </c>
      <c r="D718" s="70">
        <v>1</v>
      </c>
      <c r="E718" s="70">
        <v>0</v>
      </c>
      <c r="F718" s="70">
        <v>0</v>
      </c>
      <c r="G718" s="70">
        <v>0</v>
      </c>
      <c r="H718" s="70">
        <f t="shared" si="36"/>
        <v>1</v>
      </c>
    </row>
    <row r="719" spans="1:8" x14ac:dyDescent="0.25">
      <c r="A719" s="2" t="s">
        <v>47</v>
      </c>
      <c r="B719" s="70">
        <v>0</v>
      </c>
      <c r="C719" s="70">
        <v>0</v>
      </c>
      <c r="D719" s="70">
        <v>19</v>
      </c>
      <c r="E719" s="70">
        <v>21</v>
      </c>
      <c r="F719" s="70">
        <v>21</v>
      </c>
      <c r="G719" s="70">
        <v>14</v>
      </c>
      <c r="H719" s="70">
        <f t="shared" si="36"/>
        <v>75</v>
      </c>
    </row>
    <row r="720" spans="1:8" x14ac:dyDescent="0.25">
      <c r="A720" s="2" t="s">
        <v>16</v>
      </c>
      <c r="B720" s="70">
        <v>0</v>
      </c>
      <c r="C720" s="70">
        <v>0</v>
      </c>
      <c r="D720" s="70">
        <v>0</v>
      </c>
      <c r="E720" s="70">
        <v>0</v>
      </c>
      <c r="F720" s="70">
        <v>0</v>
      </c>
      <c r="G720" s="70">
        <v>0</v>
      </c>
      <c r="H720" s="70">
        <f t="shared" si="36"/>
        <v>0</v>
      </c>
    </row>
    <row r="721" spans="1:9" x14ac:dyDescent="0.25">
      <c r="A721" s="2" t="s">
        <v>55</v>
      </c>
      <c r="B721" s="70">
        <v>0</v>
      </c>
      <c r="C721" s="70">
        <v>0</v>
      </c>
      <c r="D721" s="70">
        <v>0</v>
      </c>
      <c r="E721" s="70">
        <v>0</v>
      </c>
      <c r="F721" s="70">
        <v>0</v>
      </c>
      <c r="G721" s="70">
        <v>0</v>
      </c>
      <c r="H721" s="70">
        <f t="shared" si="36"/>
        <v>0</v>
      </c>
    </row>
    <row r="722" spans="1:9" x14ac:dyDescent="0.25">
      <c r="A722" s="2" t="s">
        <v>17</v>
      </c>
      <c r="B722" s="70">
        <v>0</v>
      </c>
      <c r="C722" s="70">
        <v>0</v>
      </c>
      <c r="D722" s="70">
        <v>500</v>
      </c>
      <c r="E722" s="70">
        <v>500</v>
      </c>
      <c r="F722" s="70">
        <v>500</v>
      </c>
      <c r="G722" s="70">
        <v>1</v>
      </c>
      <c r="H722" s="70">
        <f t="shared" si="36"/>
        <v>1501</v>
      </c>
    </row>
    <row r="723" spans="1:9" x14ac:dyDescent="0.25">
      <c r="A723" s="2" t="s">
        <v>23</v>
      </c>
      <c r="B723" s="70">
        <v>0</v>
      </c>
      <c r="C723" s="70">
        <v>0</v>
      </c>
      <c r="D723" s="70">
        <v>0</v>
      </c>
      <c r="E723" s="70">
        <v>0</v>
      </c>
      <c r="F723" s="70">
        <v>0</v>
      </c>
      <c r="G723" s="70">
        <v>0</v>
      </c>
      <c r="H723" s="70">
        <f t="shared" si="36"/>
        <v>0</v>
      </c>
    </row>
    <row r="724" spans="1:9" x14ac:dyDescent="0.25">
      <c r="A724" s="8" t="s">
        <v>24</v>
      </c>
      <c r="B724" s="70">
        <f t="shared" ref="B724:H724" si="37">SUM(B689:B723)</f>
        <v>104</v>
      </c>
      <c r="C724" s="70">
        <f t="shared" si="37"/>
        <v>356</v>
      </c>
      <c r="D724" s="70">
        <f t="shared" si="37"/>
        <v>4881</v>
      </c>
      <c r="E724" s="70">
        <f t="shared" si="37"/>
        <v>10619</v>
      </c>
      <c r="F724" s="70">
        <f t="shared" si="37"/>
        <v>7248</v>
      </c>
      <c r="G724" s="70">
        <f t="shared" si="37"/>
        <v>609</v>
      </c>
      <c r="H724" s="70">
        <f t="shared" si="37"/>
        <v>23817</v>
      </c>
    </row>
    <row r="727" spans="1:9" x14ac:dyDescent="0.25">
      <c r="A727" s="30" t="s">
        <v>129</v>
      </c>
    </row>
    <row r="728" spans="1:9" x14ac:dyDescent="0.25">
      <c r="A728" s="1" t="s">
        <v>113</v>
      </c>
    </row>
    <row r="729" spans="1:9" x14ac:dyDescent="0.25">
      <c r="B729" t="s">
        <v>20</v>
      </c>
      <c r="D729" t="s">
        <v>21</v>
      </c>
    </row>
    <row r="730" spans="1:9" x14ac:dyDescent="0.25">
      <c r="A730" s="5" t="s">
        <v>19</v>
      </c>
      <c r="B730" s="3">
        <v>24</v>
      </c>
      <c r="C730" s="3">
        <v>29</v>
      </c>
      <c r="D730" s="3">
        <v>4</v>
      </c>
      <c r="E730" s="3">
        <v>9</v>
      </c>
      <c r="F730" s="3">
        <v>14</v>
      </c>
      <c r="G730" s="3">
        <v>19</v>
      </c>
      <c r="H730" s="3" t="s">
        <v>24</v>
      </c>
    </row>
    <row r="731" spans="1:9" x14ac:dyDescent="0.25">
      <c r="A731" s="2" t="s">
        <v>1</v>
      </c>
      <c r="B731" s="70">
        <v>0</v>
      </c>
      <c r="C731" s="70">
        <v>4</v>
      </c>
      <c r="D731" s="70">
        <v>7</v>
      </c>
      <c r="E731" s="70">
        <v>30</v>
      </c>
      <c r="F731" s="70">
        <v>50</v>
      </c>
      <c r="G731" s="70">
        <v>27</v>
      </c>
      <c r="H731" s="70">
        <v>118</v>
      </c>
      <c r="I731" s="70"/>
    </row>
    <row r="732" spans="1:9" x14ac:dyDescent="0.25">
      <c r="A732" s="2" t="s">
        <v>49</v>
      </c>
      <c r="B732" s="70">
        <v>0</v>
      </c>
      <c r="C732" s="70">
        <v>0</v>
      </c>
      <c r="D732" s="70">
        <v>0</v>
      </c>
      <c r="E732" s="70">
        <v>0</v>
      </c>
      <c r="F732" s="70">
        <v>0</v>
      </c>
      <c r="G732" s="70">
        <v>0</v>
      </c>
      <c r="H732" s="70">
        <v>0</v>
      </c>
      <c r="I732" s="70"/>
    </row>
    <row r="733" spans="1:9" x14ac:dyDescent="0.25">
      <c r="A733" s="2" t="s">
        <v>45</v>
      </c>
      <c r="B733" s="70">
        <v>0</v>
      </c>
      <c r="C733" s="70">
        <v>0</v>
      </c>
      <c r="D733" s="70">
        <v>0</v>
      </c>
      <c r="E733" s="70">
        <v>0</v>
      </c>
      <c r="F733" s="70">
        <v>0</v>
      </c>
      <c r="G733" s="70">
        <v>1</v>
      </c>
      <c r="H733" s="70">
        <v>1</v>
      </c>
      <c r="I733" s="70"/>
    </row>
    <row r="734" spans="1:9" x14ac:dyDescent="0.25">
      <c r="A734" s="2" t="s">
        <v>41</v>
      </c>
      <c r="B734" s="70">
        <v>3</v>
      </c>
      <c r="C734" s="70">
        <v>9</v>
      </c>
      <c r="D734" s="70">
        <v>73</v>
      </c>
      <c r="E734" s="70">
        <v>1</v>
      </c>
      <c r="F734" s="70">
        <v>4</v>
      </c>
      <c r="G734" s="70">
        <v>0</v>
      </c>
      <c r="H734" s="70">
        <v>90</v>
      </c>
      <c r="I734" s="70"/>
    </row>
    <row r="735" spans="1:9" x14ac:dyDescent="0.25">
      <c r="A735" s="2" t="s">
        <v>2</v>
      </c>
      <c r="B735" s="70">
        <v>66</v>
      </c>
      <c r="C735" s="70">
        <v>25</v>
      </c>
      <c r="D735" s="70">
        <v>240</v>
      </c>
      <c r="E735" s="70">
        <v>11</v>
      </c>
      <c r="F735" s="70">
        <v>6</v>
      </c>
      <c r="G735" s="70">
        <v>3</v>
      </c>
      <c r="H735" s="70">
        <v>351</v>
      </c>
      <c r="I735" s="70"/>
    </row>
    <row r="736" spans="1:9" x14ac:dyDescent="0.25">
      <c r="A736" s="2" t="s">
        <v>43</v>
      </c>
      <c r="B736" s="70">
        <v>0</v>
      </c>
      <c r="C736" s="70">
        <v>0</v>
      </c>
      <c r="D736" s="70">
        <v>0</v>
      </c>
      <c r="E736" s="70">
        <v>0</v>
      </c>
      <c r="F736" s="70">
        <v>0</v>
      </c>
      <c r="G736" s="70">
        <v>0</v>
      </c>
      <c r="H736" s="70">
        <v>0</v>
      </c>
      <c r="I736" s="70"/>
    </row>
    <row r="737" spans="1:9" x14ac:dyDescent="0.25">
      <c r="A737" s="2" t="s">
        <v>3</v>
      </c>
      <c r="B737" s="70">
        <v>22</v>
      </c>
      <c r="C737" s="70">
        <v>14</v>
      </c>
      <c r="D737" s="70">
        <v>3</v>
      </c>
      <c r="E737" s="70">
        <v>4</v>
      </c>
      <c r="F737" s="70">
        <v>0</v>
      </c>
      <c r="G737" s="70">
        <v>1</v>
      </c>
      <c r="H737" s="70">
        <v>44</v>
      </c>
      <c r="I737" s="70"/>
    </row>
    <row r="738" spans="1:9" x14ac:dyDescent="0.25">
      <c r="A738" s="2" t="s">
        <v>4</v>
      </c>
      <c r="B738" s="70">
        <v>1</v>
      </c>
      <c r="C738" s="70">
        <v>2</v>
      </c>
      <c r="D738" s="70">
        <v>0</v>
      </c>
      <c r="E738" s="70">
        <v>0</v>
      </c>
      <c r="F738" s="70">
        <v>0</v>
      </c>
      <c r="G738" s="70">
        <v>0</v>
      </c>
      <c r="H738" s="70">
        <v>3</v>
      </c>
      <c r="I738" s="70"/>
    </row>
    <row r="739" spans="1:9" x14ac:dyDescent="0.25">
      <c r="A739" s="2" t="s">
        <v>48</v>
      </c>
      <c r="B739" s="70">
        <v>0</v>
      </c>
      <c r="C739" s="70">
        <v>0</v>
      </c>
      <c r="D739" s="70">
        <v>0</v>
      </c>
      <c r="E739" s="70">
        <v>0</v>
      </c>
      <c r="F739" s="70">
        <v>1</v>
      </c>
      <c r="G739" s="70">
        <v>1</v>
      </c>
      <c r="H739" s="70">
        <v>2</v>
      </c>
      <c r="I739" s="70"/>
    </row>
    <row r="740" spans="1:9" x14ac:dyDescent="0.25">
      <c r="A740" s="2" t="s">
        <v>6</v>
      </c>
      <c r="B740" s="70">
        <v>0</v>
      </c>
      <c r="C740" s="70">
        <v>0</v>
      </c>
      <c r="D740" s="70">
        <v>0</v>
      </c>
      <c r="E740" s="70">
        <v>0</v>
      </c>
      <c r="F740" s="70">
        <v>0</v>
      </c>
      <c r="G740" s="70">
        <v>0</v>
      </c>
      <c r="H740" s="70">
        <v>0</v>
      </c>
      <c r="I740" s="70"/>
    </row>
    <row r="741" spans="1:9" x14ac:dyDescent="0.25">
      <c r="A741" s="2" t="s">
        <v>7</v>
      </c>
      <c r="B741" s="70">
        <v>0</v>
      </c>
      <c r="C741" s="70">
        <v>0</v>
      </c>
      <c r="D741" s="70">
        <v>2</v>
      </c>
      <c r="E741" s="70">
        <v>1</v>
      </c>
      <c r="F741" s="70">
        <v>8</v>
      </c>
      <c r="G741" s="70">
        <v>0</v>
      </c>
      <c r="H741" s="70">
        <v>11</v>
      </c>
      <c r="I741" s="70"/>
    </row>
    <row r="742" spans="1:9" x14ac:dyDescent="0.25">
      <c r="A742" s="2" t="s">
        <v>50</v>
      </c>
      <c r="B742" s="70">
        <v>0</v>
      </c>
      <c r="C742" s="70">
        <v>0</v>
      </c>
      <c r="D742" s="70">
        <v>1</v>
      </c>
      <c r="E742" s="70">
        <v>1</v>
      </c>
      <c r="F742" s="70">
        <v>2</v>
      </c>
      <c r="G742" s="70">
        <v>0</v>
      </c>
      <c r="H742" s="70">
        <v>4</v>
      </c>
      <c r="I742" s="70"/>
    </row>
    <row r="743" spans="1:9" x14ac:dyDescent="0.25">
      <c r="A743" s="2" t="s">
        <v>51</v>
      </c>
      <c r="B743" s="70">
        <v>0</v>
      </c>
      <c r="C743" s="70">
        <v>0</v>
      </c>
      <c r="D743" s="70">
        <v>0</v>
      </c>
      <c r="E743" s="70">
        <v>0</v>
      </c>
      <c r="F743" s="70">
        <v>0</v>
      </c>
      <c r="G743" s="70">
        <v>0</v>
      </c>
      <c r="H743" s="70">
        <v>0</v>
      </c>
      <c r="I743" s="70"/>
    </row>
    <row r="744" spans="1:9" x14ac:dyDescent="0.25">
      <c r="A744" s="2" t="s">
        <v>42</v>
      </c>
      <c r="B744" s="70">
        <v>0</v>
      </c>
      <c r="C744" s="70">
        <v>0</v>
      </c>
      <c r="D744" s="70">
        <v>7</v>
      </c>
      <c r="E744" s="70">
        <v>0</v>
      </c>
      <c r="F744" s="70">
        <v>0</v>
      </c>
      <c r="G744" s="70">
        <v>0</v>
      </c>
      <c r="H744" s="70">
        <v>7</v>
      </c>
      <c r="I744" s="70"/>
    </row>
    <row r="745" spans="1:9" x14ac:dyDescent="0.25">
      <c r="A745" s="2" t="s">
        <v>8</v>
      </c>
      <c r="B745" s="70">
        <v>0</v>
      </c>
      <c r="C745" s="70">
        <v>0</v>
      </c>
      <c r="D745" s="70">
        <v>0</v>
      </c>
      <c r="E745" s="70">
        <v>0</v>
      </c>
      <c r="F745" s="70">
        <v>4</v>
      </c>
      <c r="G745" s="70">
        <v>3</v>
      </c>
      <c r="H745" s="70">
        <v>7</v>
      </c>
      <c r="I745" s="70"/>
    </row>
    <row r="746" spans="1:9" x14ac:dyDescent="0.25">
      <c r="A746" s="2" t="s">
        <v>9</v>
      </c>
      <c r="B746" s="70">
        <v>0</v>
      </c>
      <c r="C746" s="70">
        <v>40</v>
      </c>
      <c r="D746" s="70">
        <v>500</v>
      </c>
      <c r="E746" s="70">
        <v>1</v>
      </c>
      <c r="F746" s="70">
        <v>0</v>
      </c>
      <c r="G746" s="70">
        <v>0</v>
      </c>
      <c r="H746" s="70">
        <v>541</v>
      </c>
      <c r="I746" s="70"/>
    </row>
    <row r="747" spans="1:9" x14ac:dyDescent="0.25">
      <c r="A747" s="2" t="s">
        <v>44</v>
      </c>
      <c r="B747" s="70">
        <v>0</v>
      </c>
      <c r="C747" s="70">
        <v>0</v>
      </c>
      <c r="D747" s="70">
        <v>0</v>
      </c>
      <c r="E747" s="70">
        <v>0</v>
      </c>
      <c r="F747" s="70">
        <v>1</v>
      </c>
      <c r="G747" s="70">
        <v>0</v>
      </c>
      <c r="H747" s="70">
        <v>1</v>
      </c>
      <c r="I747" s="70"/>
    </row>
    <row r="748" spans="1:9" x14ac:dyDescent="0.25">
      <c r="A748" s="2" t="s">
        <v>10</v>
      </c>
      <c r="B748" s="70">
        <v>0</v>
      </c>
      <c r="C748" s="70">
        <v>0</v>
      </c>
      <c r="D748" s="70">
        <v>12</v>
      </c>
      <c r="E748" s="70">
        <v>0</v>
      </c>
      <c r="F748" s="70">
        <v>15</v>
      </c>
      <c r="G748" s="70">
        <v>0</v>
      </c>
      <c r="H748" s="70">
        <v>27</v>
      </c>
      <c r="I748" s="70"/>
    </row>
    <row r="749" spans="1:9" x14ac:dyDescent="0.25">
      <c r="A749" s="2" t="s">
        <v>11</v>
      </c>
      <c r="B749" s="70">
        <v>0</v>
      </c>
      <c r="C749" s="70">
        <v>114</v>
      </c>
      <c r="D749" s="70">
        <v>3115</v>
      </c>
      <c r="E749" s="70">
        <v>6443</v>
      </c>
      <c r="F749" s="70">
        <v>5903</v>
      </c>
      <c r="G749" s="70">
        <v>465</v>
      </c>
      <c r="H749" s="70">
        <v>16040</v>
      </c>
      <c r="I749" s="70"/>
    </row>
    <row r="750" spans="1:9" x14ac:dyDescent="0.25">
      <c r="A750" s="2" t="s">
        <v>12</v>
      </c>
      <c r="B750" s="70">
        <v>2</v>
      </c>
      <c r="C750" s="70">
        <v>9</v>
      </c>
      <c r="D750" s="70">
        <v>9</v>
      </c>
      <c r="E750" s="70">
        <v>48</v>
      </c>
      <c r="F750" s="70">
        <v>30</v>
      </c>
      <c r="G750" s="70">
        <v>2</v>
      </c>
      <c r="H750" s="70">
        <v>100</v>
      </c>
      <c r="I750" s="70"/>
    </row>
    <row r="751" spans="1:9" x14ac:dyDescent="0.25">
      <c r="A751" s="2" t="s">
        <v>32</v>
      </c>
      <c r="B751" s="70">
        <v>0</v>
      </c>
      <c r="C751" s="70">
        <v>0</v>
      </c>
      <c r="D751" s="70">
        <v>0</v>
      </c>
      <c r="E751" s="70">
        <v>0</v>
      </c>
      <c r="F751" s="70">
        <v>25</v>
      </c>
      <c r="G751" s="70">
        <v>8</v>
      </c>
      <c r="H751" s="70">
        <v>33</v>
      </c>
      <c r="I751" s="70"/>
    </row>
    <row r="752" spans="1:9" x14ac:dyDescent="0.25">
      <c r="A752" s="2" t="s">
        <v>18</v>
      </c>
      <c r="B752" s="70">
        <v>0</v>
      </c>
      <c r="C752" s="70">
        <v>13</v>
      </c>
      <c r="D752" s="70">
        <v>44</v>
      </c>
      <c r="E752" s="70">
        <v>515</v>
      </c>
      <c r="F752" s="70">
        <v>45</v>
      </c>
      <c r="G752" s="70">
        <v>0</v>
      </c>
      <c r="H752" s="70">
        <v>617</v>
      </c>
      <c r="I752" s="70"/>
    </row>
    <row r="753" spans="1:9" x14ac:dyDescent="0.25">
      <c r="A753" s="2" t="s">
        <v>46</v>
      </c>
      <c r="B753" s="70">
        <v>0</v>
      </c>
      <c r="C753" s="70">
        <v>1</v>
      </c>
      <c r="D753" s="70">
        <v>0</v>
      </c>
      <c r="E753" s="70">
        <v>0</v>
      </c>
      <c r="F753" s="70">
        <v>0</v>
      </c>
      <c r="G753" s="70">
        <v>7</v>
      </c>
      <c r="H753" s="70">
        <v>8</v>
      </c>
      <c r="I753" s="70"/>
    </row>
    <row r="754" spans="1:9" x14ac:dyDescent="0.25">
      <c r="A754" s="2" t="s">
        <v>13</v>
      </c>
      <c r="B754" s="70">
        <v>0</v>
      </c>
      <c r="C754" s="70">
        <v>0</v>
      </c>
      <c r="D754" s="70">
        <v>0</v>
      </c>
      <c r="E754" s="70">
        <v>0</v>
      </c>
      <c r="F754" s="70">
        <v>1</v>
      </c>
      <c r="G754" s="70">
        <v>0</v>
      </c>
      <c r="H754" s="70">
        <v>1</v>
      </c>
      <c r="I754" s="70"/>
    </row>
    <row r="755" spans="1:9" x14ac:dyDescent="0.25">
      <c r="A755" s="2" t="s">
        <v>14</v>
      </c>
      <c r="B755" s="70">
        <v>5</v>
      </c>
      <c r="C755" s="70">
        <v>28</v>
      </c>
      <c r="D755" s="70">
        <v>257</v>
      </c>
      <c r="E755" s="70">
        <v>634</v>
      </c>
      <c r="F755" s="70">
        <v>190</v>
      </c>
      <c r="G755" s="70">
        <v>43</v>
      </c>
      <c r="H755" s="70">
        <v>1157</v>
      </c>
      <c r="I755" s="70"/>
    </row>
    <row r="756" spans="1:9" x14ac:dyDescent="0.25">
      <c r="A756" s="2" t="s">
        <v>40</v>
      </c>
      <c r="B756" s="70">
        <v>0</v>
      </c>
      <c r="C756" s="70">
        <v>0</v>
      </c>
      <c r="D756" s="70">
        <v>1</v>
      </c>
      <c r="E756" s="70">
        <v>0</v>
      </c>
      <c r="F756" s="70">
        <v>0</v>
      </c>
      <c r="G756" s="70">
        <v>0</v>
      </c>
      <c r="H756" s="70">
        <v>1</v>
      </c>
      <c r="I756" s="70"/>
    </row>
    <row r="757" spans="1:9" x14ac:dyDescent="0.25">
      <c r="A757" s="2" t="s">
        <v>52</v>
      </c>
      <c r="B757" s="70">
        <v>0</v>
      </c>
      <c r="C757" s="70">
        <v>0</v>
      </c>
      <c r="D757" s="70">
        <v>0</v>
      </c>
      <c r="E757" s="70">
        <v>0</v>
      </c>
      <c r="F757" s="70">
        <v>0</v>
      </c>
      <c r="G757" s="70">
        <v>6</v>
      </c>
      <c r="H757" s="70">
        <v>6</v>
      </c>
      <c r="I757" s="70"/>
    </row>
    <row r="758" spans="1:9" x14ac:dyDescent="0.25">
      <c r="A758" s="2" t="s">
        <v>53</v>
      </c>
      <c r="B758" s="70">
        <v>0</v>
      </c>
      <c r="C758" s="70">
        <v>0</v>
      </c>
      <c r="D758" s="70">
        <v>0</v>
      </c>
      <c r="E758" s="70">
        <v>0</v>
      </c>
      <c r="F758" s="70">
        <v>0</v>
      </c>
      <c r="G758" s="70">
        <v>0</v>
      </c>
      <c r="H758" s="70">
        <v>0</v>
      </c>
      <c r="I758" s="70"/>
    </row>
    <row r="759" spans="1:9" x14ac:dyDescent="0.25">
      <c r="A759" s="2" t="s">
        <v>15</v>
      </c>
      <c r="B759" s="70">
        <v>0</v>
      </c>
      <c r="C759" s="70">
        <v>1</v>
      </c>
      <c r="D759" s="70">
        <v>60</v>
      </c>
      <c r="E759" s="70">
        <v>2</v>
      </c>
      <c r="F759" s="70">
        <v>0</v>
      </c>
      <c r="G759" s="70">
        <v>0</v>
      </c>
      <c r="H759" s="70">
        <v>63</v>
      </c>
      <c r="I759" s="70"/>
    </row>
    <row r="760" spans="1:9" x14ac:dyDescent="0.25">
      <c r="A760" s="2" t="s">
        <v>54</v>
      </c>
      <c r="B760" s="70">
        <v>0</v>
      </c>
      <c r="C760" s="70">
        <v>0</v>
      </c>
      <c r="D760" s="70">
        <v>1</v>
      </c>
      <c r="E760" s="70">
        <v>0</v>
      </c>
      <c r="F760" s="70">
        <v>0</v>
      </c>
      <c r="G760" s="70">
        <v>0</v>
      </c>
      <c r="H760" s="70">
        <v>1</v>
      </c>
      <c r="I760" s="70"/>
    </row>
    <row r="761" spans="1:9" x14ac:dyDescent="0.25">
      <c r="A761" s="2" t="s">
        <v>47</v>
      </c>
      <c r="B761" s="70">
        <v>0</v>
      </c>
      <c r="C761" s="70">
        <v>0</v>
      </c>
      <c r="D761" s="70">
        <v>19</v>
      </c>
      <c r="E761" s="70">
        <v>21</v>
      </c>
      <c r="F761" s="70">
        <v>21</v>
      </c>
      <c r="G761" s="70">
        <v>14</v>
      </c>
      <c r="H761" s="70">
        <v>75</v>
      </c>
      <c r="I761" s="70"/>
    </row>
    <row r="762" spans="1:9" x14ac:dyDescent="0.25">
      <c r="A762" s="2" t="s">
        <v>16</v>
      </c>
      <c r="B762" s="70">
        <v>0</v>
      </c>
      <c r="C762" s="70">
        <v>0</v>
      </c>
      <c r="D762" s="70">
        <v>0</v>
      </c>
      <c r="E762" s="70">
        <v>0</v>
      </c>
      <c r="F762" s="70">
        <v>0</v>
      </c>
      <c r="G762" s="70">
        <v>0</v>
      </c>
      <c r="H762" s="70">
        <v>0</v>
      </c>
      <c r="I762" s="70"/>
    </row>
    <row r="763" spans="1:9" x14ac:dyDescent="0.25">
      <c r="A763" s="2" t="s">
        <v>55</v>
      </c>
      <c r="B763" s="70">
        <v>0</v>
      </c>
      <c r="C763" s="70">
        <v>0</v>
      </c>
      <c r="D763" s="70">
        <v>0</v>
      </c>
      <c r="E763" s="70">
        <v>0</v>
      </c>
      <c r="F763" s="70">
        <v>0</v>
      </c>
      <c r="G763" s="70">
        <v>0</v>
      </c>
      <c r="H763" s="70">
        <v>0</v>
      </c>
      <c r="I763" s="70"/>
    </row>
    <row r="764" spans="1:9" x14ac:dyDescent="0.25">
      <c r="A764" s="2" t="s">
        <v>17</v>
      </c>
      <c r="B764" s="70">
        <v>0</v>
      </c>
      <c r="C764" s="70">
        <v>0</v>
      </c>
      <c r="D764" s="70">
        <v>0</v>
      </c>
      <c r="E764" s="70">
        <v>0</v>
      </c>
      <c r="F764" s="70">
        <v>0</v>
      </c>
      <c r="G764" s="70">
        <v>0</v>
      </c>
      <c r="H764" s="70">
        <v>0</v>
      </c>
      <c r="I764" s="70"/>
    </row>
    <row r="765" spans="1:9" x14ac:dyDescent="0.25">
      <c r="A765" s="2" t="s">
        <v>23</v>
      </c>
      <c r="B765" s="70">
        <v>0</v>
      </c>
      <c r="C765" s="70">
        <v>0</v>
      </c>
      <c r="D765" s="70">
        <v>0</v>
      </c>
      <c r="E765" s="70">
        <v>0</v>
      </c>
      <c r="F765" s="70">
        <v>0</v>
      </c>
      <c r="G765" s="70">
        <v>0</v>
      </c>
      <c r="H765" s="70">
        <v>0</v>
      </c>
      <c r="I765" s="70"/>
    </row>
    <row r="766" spans="1:9" x14ac:dyDescent="0.25">
      <c r="A766" s="139" t="s">
        <v>24</v>
      </c>
      <c r="B766" s="129">
        <v>99</v>
      </c>
      <c r="C766" s="129">
        <v>260</v>
      </c>
      <c r="D766" s="129">
        <v>4351</v>
      </c>
      <c r="E766" s="129">
        <v>7712</v>
      </c>
      <c r="F766" s="129">
        <v>6306</v>
      </c>
      <c r="G766" s="129">
        <v>581</v>
      </c>
      <c r="H766" s="129">
        <v>19309</v>
      </c>
      <c r="I766" s="70">
        <f>SUM(B766:G766)</f>
        <v>19309</v>
      </c>
    </row>
    <row r="769" spans="1:11" x14ac:dyDescent="0.25">
      <c r="A769" s="30" t="s">
        <v>148</v>
      </c>
    </row>
    <row r="770" spans="1:11" x14ac:dyDescent="0.25">
      <c r="A770" s="1" t="s">
        <v>111</v>
      </c>
    </row>
    <row r="772" spans="1:11" x14ac:dyDescent="0.25">
      <c r="A772" s="1"/>
      <c r="B772" s="1" t="s">
        <v>20</v>
      </c>
      <c r="C772" s="1" t="s">
        <v>21</v>
      </c>
      <c r="D772" s="1"/>
      <c r="E772" s="1"/>
      <c r="G772" s="1"/>
      <c r="H772" s="1"/>
      <c r="I772" s="1"/>
      <c r="J772" s="1"/>
      <c r="K772" s="1"/>
    </row>
    <row r="773" spans="1:11" x14ac:dyDescent="0.25">
      <c r="A773" s="89" t="s">
        <v>19</v>
      </c>
      <c r="B773" s="105">
        <v>28</v>
      </c>
      <c r="C773" s="106">
        <v>3</v>
      </c>
      <c r="D773" s="106">
        <v>8</v>
      </c>
      <c r="E773" s="106">
        <v>13</v>
      </c>
      <c r="F773" s="106">
        <v>18</v>
      </c>
      <c r="G773" s="106">
        <v>23</v>
      </c>
      <c r="H773" s="80" t="s">
        <v>24</v>
      </c>
    </row>
    <row r="774" spans="1:11" x14ac:dyDescent="0.25">
      <c r="A774" s="107" t="s">
        <v>1</v>
      </c>
      <c r="B774" s="70">
        <v>0</v>
      </c>
      <c r="C774" s="70">
        <v>0</v>
      </c>
      <c r="D774" s="70">
        <v>14</v>
      </c>
      <c r="E774" s="70">
        <v>36</v>
      </c>
      <c r="F774" s="70">
        <v>14</v>
      </c>
      <c r="G774" s="70">
        <v>28</v>
      </c>
      <c r="H774" s="70">
        <f t="shared" ref="H774:H806" si="38">SUM(B774:G774)</f>
        <v>92</v>
      </c>
    </row>
    <row r="775" spans="1:11" x14ac:dyDescent="0.25">
      <c r="A775" s="74" t="s">
        <v>45</v>
      </c>
      <c r="B775" s="70">
        <v>0</v>
      </c>
      <c r="C775" s="70">
        <v>0</v>
      </c>
      <c r="D775" s="70">
        <v>0</v>
      </c>
      <c r="E775" s="70">
        <v>0</v>
      </c>
      <c r="F775" s="70">
        <v>10</v>
      </c>
      <c r="G775" s="70">
        <v>0</v>
      </c>
      <c r="H775" s="70">
        <f t="shared" si="38"/>
        <v>10</v>
      </c>
    </row>
    <row r="776" spans="1:11" x14ac:dyDescent="0.25">
      <c r="A776" s="74" t="s">
        <v>41</v>
      </c>
      <c r="B776" s="70">
        <v>2</v>
      </c>
      <c r="C776" s="70">
        <v>14</v>
      </c>
      <c r="D776" s="70">
        <v>38</v>
      </c>
      <c r="E776" s="70">
        <v>25</v>
      </c>
      <c r="F776" s="70">
        <v>14</v>
      </c>
      <c r="G776" s="70">
        <v>0</v>
      </c>
      <c r="H776" s="70">
        <f t="shared" si="38"/>
        <v>93</v>
      </c>
    </row>
    <row r="777" spans="1:11" x14ac:dyDescent="0.25">
      <c r="A777" s="74" t="s">
        <v>2</v>
      </c>
      <c r="B777" s="70">
        <v>21</v>
      </c>
      <c r="C777" s="70">
        <v>52</v>
      </c>
      <c r="D777" s="70">
        <v>95</v>
      </c>
      <c r="E777" s="70">
        <v>4</v>
      </c>
      <c r="F777" s="70">
        <v>15</v>
      </c>
      <c r="G777" s="70">
        <v>18</v>
      </c>
      <c r="H777" s="70">
        <f t="shared" si="38"/>
        <v>205</v>
      </c>
    </row>
    <row r="778" spans="1:11" x14ac:dyDescent="0.25">
      <c r="A778" s="74" t="s">
        <v>43</v>
      </c>
      <c r="B778" s="70">
        <v>0</v>
      </c>
      <c r="C778" s="70">
        <v>0</v>
      </c>
      <c r="D778" s="70">
        <v>0</v>
      </c>
      <c r="E778" s="70">
        <v>2</v>
      </c>
      <c r="F778" s="70">
        <v>0</v>
      </c>
      <c r="G778" s="70">
        <v>0</v>
      </c>
      <c r="H778" s="70">
        <f t="shared" si="38"/>
        <v>2</v>
      </c>
    </row>
    <row r="779" spans="1:11" x14ac:dyDescent="0.25">
      <c r="A779" s="74" t="s">
        <v>3</v>
      </c>
      <c r="B779" s="70">
        <v>27</v>
      </c>
      <c r="C779" s="70">
        <v>8</v>
      </c>
      <c r="D779" s="70">
        <v>8</v>
      </c>
      <c r="E779" s="70">
        <v>2</v>
      </c>
      <c r="F779" s="70">
        <v>3</v>
      </c>
      <c r="G779" s="70">
        <v>6</v>
      </c>
      <c r="H779" s="70">
        <f t="shared" si="38"/>
        <v>54</v>
      </c>
    </row>
    <row r="780" spans="1:11" x14ac:dyDescent="0.25">
      <c r="A780" s="74" t="s">
        <v>4</v>
      </c>
      <c r="B780" s="70">
        <v>2</v>
      </c>
      <c r="C780" s="70">
        <v>1</v>
      </c>
      <c r="D780" s="70">
        <v>1</v>
      </c>
      <c r="E780" s="70">
        <v>2</v>
      </c>
      <c r="F780" s="70">
        <v>3</v>
      </c>
      <c r="G780" s="70">
        <v>0</v>
      </c>
      <c r="H780" s="70">
        <f t="shared" si="38"/>
        <v>9</v>
      </c>
    </row>
    <row r="781" spans="1:11" x14ac:dyDescent="0.25">
      <c r="A781" s="74" t="s">
        <v>48</v>
      </c>
      <c r="B781" s="70">
        <v>2</v>
      </c>
      <c r="C781" s="70">
        <v>0</v>
      </c>
      <c r="D781" s="70">
        <v>0</v>
      </c>
      <c r="E781" s="70">
        <v>0</v>
      </c>
      <c r="F781" s="70">
        <v>0</v>
      </c>
      <c r="G781" s="70">
        <v>0</v>
      </c>
      <c r="H781" s="70">
        <f t="shared" si="38"/>
        <v>2</v>
      </c>
    </row>
    <row r="782" spans="1:11" x14ac:dyDescent="0.25">
      <c r="A782" s="74" t="s">
        <v>7</v>
      </c>
      <c r="B782" s="70">
        <v>0</v>
      </c>
      <c r="C782" s="70">
        <v>12</v>
      </c>
      <c r="D782" s="70">
        <v>3</v>
      </c>
      <c r="E782" s="70">
        <v>11</v>
      </c>
      <c r="F782" s="70">
        <v>12</v>
      </c>
      <c r="G782" s="70">
        <v>27</v>
      </c>
      <c r="H782" s="70">
        <f t="shared" si="38"/>
        <v>65</v>
      </c>
    </row>
    <row r="783" spans="1:11" x14ac:dyDescent="0.25">
      <c r="A783" s="74" t="s">
        <v>50</v>
      </c>
      <c r="B783" s="70">
        <v>0</v>
      </c>
      <c r="C783" s="70">
        <v>0</v>
      </c>
      <c r="D783" s="70">
        <v>0</v>
      </c>
      <c r="E783" s="70">
        <v>0</v>
      </c>
      <c r="F783" s="70">
        <v>6</v>
      </c>
      <c r="G783" s="70">
        <v>0</v>
      </c>
      <c r="H783" s="70">
        <f t="shared" si="38"/>
        <v>6</v>
      </c>
    </row>
    <row r="784" spans="1:11" x14ac:dyDescent="0.25">
      <c r="A784" s="74" t="s">
        <v>51</v>
      </c>
      <c r="B784" s="70">
        <v>0</v>
      </c>
      <c r="C784" s="70">
        <v>0</v>
      </c>
      <c r="D784" s="70">
        <v>0</v>
      </c>
      <c r="E784" s="70">
        <v>3</v>
      </c>
      <c r="F784" s="70">
        <v>0</v>
      </c>
      <c r="G784" s="70">
        <v>0</v>
      </c>
      <c r="H784" s="70">
        <f t="shared" si="38"/>
        <v>3</v>
      </c>
    </row>
    <row r="785" spans="1:8" x14ac:dyDescent="0.25">
      <c r="A785" s="74" t="s">
        <v>42</v>
      </c>
      <c r="B785" s="70">
        <v>0</v>
      </c>
      <c r="C785" s="70">
        <v>0</v>
      </c>
      <c r="D785" s="70">
        <v>0</v>
      </c>
      <c r="E785" s="70">
        <v>0</v>
      </c>
      <c r="F785" s="70">
        <v>0</v>
      </c>
      <c r="G785" s="70">
        <v>0</v>
      </c>
      <c r="H785" s="70">
        <f t="shared" si="38"/>
        <v>0</v>
      </c>
    </row>
    <row r="786" spans="1:8" x14ac:dyDescent="0.25">
      <c r="A786" s="74" t="s">
        <v>8</v>
      </c>
      <c r="B786" s="70">
        <v>0</v>
      </c>
      <c r="C786" s="70">
        <v>0</v>
      </c>
      <c r="D786" s="70">
        <v>1</v>
      </c>
      <c r="E786" s="70">
        <v>25</v>
      </c>
      <c r="F786" s="70">
        <v>36</v>
      </c>
      <c r="G786" s="70">
        <v>0</v>
      </c>
      <c r="H786" s="70">
        <f t="shared" si="38"/>
        <v>62</v>
      </c>
    </row>
    <row r="787" spans="1:8" x14ac:dyDescent="0.25">
      <c r="A787" s="74" t="s">
        <v>9</v>
      </c>
      <c r="B787" s="70">
        <v>0</v>
      </c>
      <c r="C787" s="70">
        <v>0</v>
      </c>
      <c r="D787" s="70">
        <v>22</v>
      </c>
      <c r="E787" s="70">
        <v>165</v>
      </c>
      <c r="F787" s="70">
        <v>205</v>
      </c>
      <c r="G787" s="70">
        <v>356</v>
      </c>
      <c r="H787" s="70">
        <f t="shared" si="38"/>
        <v>748</v>
      </c>
    </row>
    <row r="788" spans="1:8" x14ac:dyDescent="0.25">
      <c r="A788" s="74" t="s">
        <v>44</v>
      </c>
      <c r="B788" s="70">
        <v>0</v>
      </c>
      <c r="C788" s="70">
        <v>0</v>
      </c>
      <c r="D788" s="70">
        <v>1</v>
      </c>
      <c r="E788" s="70">
        <v>2</v>
      </c>
      <c r="F788" s="70">
        <v>0</v>
      </c>
      <c r="G788" s="70">
        <v>6</v>
      </c>
      <c r="H788" s="70">
        <f t="shared" si="38"/>
        <v>9</v>
      </c>
    </row>
    <row r="789" spans="1:8" x14ac:dyDescent="0.25">
      <c r="A789" s="74" t="s">
        <v>10</v>
      </c>
      <c r="B789" s="70">
        <v>0</v>
      </c>
      <c r="C789" s="70">
        <v>0</v>
      </c>
      <c r="D789" s="70">
        <v>2</v>
      </c>
      <c r="E789" s="70">
        <v>4</v>
      </c>
      <c r="F789" s="70">
        <v>8</v>
      </c>
      <c r="G789" s="70">
        <v>7</v>
      </c>
      <c r="H789" s="70">
        <f t="shared" si="38"/>
        <v>21</v>
      </c>
    </row>
    <row r="790" spans="1:8" x14ac:dyDescent="0.25">
      <c r="A790" s="74" t="s">
        <v>11</v>
      </c>
      <c r="B790" s="70">
        <v>0</v>
      </c>
      <c r="C790" s="70">
        <v>1</v>
      </c>
      <c r="D790" s="70">
        <v>110</v>
      </c>
      <c r="E790" s="70">
        <v>5254</v>
      </c>
      <c r="F790" s="70">
        <v>2529</v>
      </c>
      <c r="G790" s="70">
        <v>70</v>
      </c>
      <c r="H790" s="70">
        <f t="shared" si="38"/>
        <v>7964</v>
      </c>
    </row>
    <row r="791" spans="1:8" x14ac:dyDescent="0.25">
      <c r="A791" s="74" t="s">
        <v>12</v>
      </c>
      <c r="B791" s="70">
        <v>0</v>
      </c>
      <c r="C791" s="70">
        <v>0</v>
      </c>
      <c r="D791" s="70">
        <v>0</v>
      </c>
      <c r="E791" s="70">
        <v>48</v>
      </c>
      <c r="F791" s="70">
        <v>18</v>
      </c>
      <c r="G791" s="70">
        <v>62</v>
      </c>
      <c r="H791" s="70">
        <f t="shared" si="38"/>
        <v>128</v>
      </c>
    </row>
    <row r="792" spans="1:8" x14ac:dyDescent="0.25">
      <c r="A792" s="74" t="s">
        <v>32</v>
      </c>
      <c r="B792" s="70">
        <v>0</v>
      </c>
      <c r="C792" s="70">
        <v>0</v>
      </c>
      <c r="D792" s="70">
        <v>0</v>
      </c>
      <c r="E792" s="70">
        <v>0</v>
      </c>
      <c r="F792" s="70">
        <v>0</v>
      </c>
      <c r="G792" s="70">
        <v>0</v>
      </c>
      <c r="H792" s="70">
        <f t="shared" si="38"/>
        <v>0</v>
      </c>
    </row>
    <row r="793" spans="1:8" x14ac:dyDescent="0.25">
      <c r="A793" s="74" t="s">
        <v>18</v>
      </c>
      <c r="B793" s="70">
        <v>1</v>
      </c>
      <c r="C793" s="70">
        <v>0</v>
      </c>
      <c r="D793" s="70">
        <v>56</v>
      </c>
      <c r="E793" s="70">
        <v>5066</v>
      </c>
      <c r="F793" s="70">
        <v>120</v>
      </c>
      <c r="G793" s="70">
        <v>62</v>
      </c>
      <c r="H793" s="70">
        <f t="shared" si="38"/>
        <v>5305</v>
      </c>
    </row>
    <row r="794" spans="1:8" x14ac:dyDescent="0.25">
      <c r="A794" s="74" t="s">
        <v>46</v>
      </c>
      <c r="B794" s="70">
        <v>0</v>
      </c>
      <c r="C794" s="70">
        <v>0</v>
      </c>
      <c r="D794" s="70">
        <v>0</v>
      </c>
      <c r="E794" s="70">
        <v>0</v>
      </c>
      <c r="F794" s="70">
        <v>0</v>
      </c>
      <c r="G794" s="70">
        <v>0</v>
      </c>
      <c r="H794" s="70">
        <f t="shared" si="38"/>
        <v>0</v>
      </c>
    </row>
    <row r="795" spans="1:8" x14ac:dyDescent="0.25">
      <c r="A795" s="74" t="s">
        <v>13</v>
      </c>
      <c r="B795" s="70">
        <v>0</v>
      </c>
      <c r="C795" s="70">
        <v>0</v>
      </c>
      <c r="D795" s="70">
        <v>0</v>
      </c>
      <c r="E795" s="70">
        <v>1</v>
      </c>
      <c r="F795" s="70">
        <v>9</v>
      </c>
      <c r="G795" s="70">
        <v>136</v>
      </c>
      <c r="H795" s="70">
        <f t="shared" si="38"/>
        <v>146</v>
      </c>
    </row>
    <row r="796" spans="1:8" x14ac:dyDescent="0.25">
      <c r="A796" s="74" t="s">
        <v>14</v>
      </c>
      <c r="B796" s="70">
        <v>4</v>
      </c>
      <c r="C796" s="70">
        <v>14</v>
      </c>
      <c r="D796" s="70">
        <v>84</v>
      </c>
      <c r="E796" s="70">
        <v>1658</v>
      </c>
      <c r="F796" s="70">
        <v>655</v>
      </c>
      <c r="G796" s="70">
        <v>25</v>
      </c>
      <c r="H796" s="70">
        <f t="shared" si="38"/>
        <v>2440</v>
      </c>
    </row>
    <row r="797" spans="1:8" x14ac:dyDescent="0.25">
      <c r="A797" s="74" t="s">
        <v>40</v>
      </c>
      <c r="B797" s="70">
        <v>0</v>
      </c>
      <c r="C797" s="70">
        <v>0</v>
      </c>
      <c r="D797" s="70">
        <v>0</v>
      </c>
      <c r="E797" s="70">
        <v>2</v>
      </c>
      <c r="F797" s="70">
        <v>0</v>
      </c>
      <c r="G797" s="70">
        <v>0</v>
      </c>
      <c r="H797" s="70">
        <f t="shared" si="38"/>
        <v>2</v>
      </c>
    </row>
    <row r="798" spans="1:8" x14ac:dyDescent="0.25">
      <c r="A798" s="74" t="s">
        <v>52</v>
      </c>
      <c r="B798" s="70">
        <v>0</v>
      </c>
      <c r="C798" s="70">
        <v>0</v>
      </c>
      <c r="D798" s="70">
        <v>0</v>
      </c>
      <c r="E798" s="70">
        <v>0</v>
      </c>
      <c r="F798" s="70">
        <v>0</v>
      </c>
      <c r="G798" s="70">
        <v>0</v>
      </c>
      <c r="H798" s="70">
        <f t="shared" si="38"/>
        <v>0</v>
      </c>
    </row>
    <row r="799" spans="1:8" x14ac:dyDescent="0.25">
      <c r="A799" s="74" t="s">
        <v>53</v>
      </c>
      <c r="B799" s="70">
        <v>0</v>
      </c>
      <c r="C799" s="70">
        <v>0</v>
      </c>
      <c r="D799" s="70">
        <v>0</v>
      </c>
      <c r="E799" s="70">
        <v>0</v>
      </c>
      <c r="F799" s="70">
        <v>0</v>
      </c>
      <c r="G799" s="70">
        <v>0</v>
      </c>
      <c r="H799" s="70">
        <f t="shared" si="38"/>
        <v>0</v>
      </c>
    </row>
    <row r="800" spans="1:8" x14ac:dyDescent="0.25">
      <c r="A800" s="74" t="s">
        <v>15</v>
      </c>
      <c r="B800" s="70">
        <v>0</v>
      </c>
      <c r="C800" s="70">
        <v>0</v>
      </c>
      <c r="D800" s="70">
        <v>0</v>
      </c>
      <c r="E800" s="70">
        <v>4</v>
      </c>
      <c r="F800" s="70">
        <v>14</v>
      </c>
      <c r="G800" s="70">
        <v>0</v>
      </c>
      <c r="H800" s="70">
        <f t="shared" si="38"/>
        <v>18</v>
      </c>
    </row>
    <row r="801" spans="1:11" x14ac:dyDescent="0.25">
      <c r="A801" s="74" t="s">
        <v>54</v>
      </c>
      <c r="B801" s="70">
        <v>0</v>
      </c>
      <c r="C801" s="70">
        <v>0</v>
      </c>
      <c r="D801" s="70">
        <v>0</v>
      </c>
      <c r="E801" s="70">
        <v>19</v>
      </c>
      <c r="F801" s="70">
        <v>3</v>
      </c>
      <c r="G801" s="70">
        <v>0</v>
      </c>
      <c r="H801" s="70">
        <f t="shared" si="38"/>
        <v>22</v>
      </c>
    </row>
    <row r="802" spans="1:11" x14ac:dyDescent="0.25">
      <c r="A802" s="74" t="s">
        <v>47</v>
      </c>
      <c r="B802" s="70">
        <v>0</v>
      </c>
      <c r="C802" s="70">
        <v>0</v>
      </c>
      <c r="D802" s="70">
        <v>6</v>
      </c>
      <c r="E802" s="70">
        <v>155</v>
      </c>
      <c r="F802" s="70">
        <v>142</v>
      </c>
      <c r="G802" s="70">
        <v>41</v>
      </c>
      <c r="H802" s="70">
        <f t="shared" si="38"/>
        <v>344</v>
      </c>
    </row>
    <row r="803" spans="1:11" x14ac:dyDescent="0.25">
      <c r="A803" s="74" t="s">
        <v>16</v>
      </c>
      <c r="B803" s="70">
        <v>0</v>
      </c>
      <c r="C803" s="70">
        <v>0</v>
      </c>
      <c r="D803" s="70">
        <v>0</v>
      </c>
      <c r="E803" s="70">
        <v>0</v>
      </c>
      <c r="F803" s="70">
        <v>0</v>
      </c>
      <c r="G803" s="70">
        <v>0</v>
      </c>
      <c r="H803" s="70">
        <f t="shared" si="38"/>
        <v>0</v>
      </c>
    </row>
    <row r="804" spans="1:11" x14ac:dyDescent="0.25">
      <c r="A804" s="74" t="s">
        <v>17</v>
      </c>
      <c r="B804" s="70">
        <v>0</v>
      </c>
      <c r="C804" s="70">
        <v>0</v>
      </c>
      <c r="D804" s="70">
        <v>500</v>
      </c>
      <c r="E804" s="70">
        <v>0</v>
      </c>
      <c r="F804" s="70">
        <v>200</v>
      </c>
      <c r="G804" s="70">
        <v>3</v>
      </c>
      <c r="H804" s="70">
        <f t="shared" si="38"/>
        <v>703</v>
      </c>
    </row>
    <row r="805" spans="1:11" x14ac:dyDescent="0.25">
      <c r="A805" s="74" t="s">
        <v>142</v>
      </c>
      <c r="B805" s="70">
        <v>0</v>
      </c>
      <c r="C805" s="70">
        <v>0</v>
      </c>
      <c r="D805" s="70">
        <v>0</v>
      </c>
      <c r="E805" s="70">
        <v>0</v>
      </c>
      <c r="F805" s="70">
        <v>2</v>
      </c>
      <c r="G805" s="70">
        <v>3</v>
      </c>
      <c r="H805" s="70">
        <f t="shared" si="38"/>
        <v>5</v>
      </c>
    </row>
    <row r="806" spans="1:11" x14ac:dyDescent="0.25">
      <c r="A806" s="78" t="s">
        <v>24</v>
      </c>
      <c r="B806" s="70">
        <v>59</v>
      </c>
      <c r="C806" s="70">
        <v>102</v>
      </c>
      <c r="D806" s="70">
        <v>941</v>
      </c>
      <c r="E806" s="70">
        <v>12488</v>
      </c>
      <c r="F806" s="70">
        <v>4018</v>
      </c>
      <c r="G806" s="70">
        <v>850</v>
      </c>
      <c r="H806" s="70">
        <f t="shared" si="38"/>
        <v>18458</v>
      </c>
    </row>
    <row r="809" spans="1:11" x14ac:dyDescent="0.25">
      <c r="A809" s="30" t="s">
        <v>148</v>
      </c>
    </row>
    <row r="810" spans="1:11" x14ac:dyDescent="0.25">
      <c r="A810" s="1" t="s">
        <v>113</v>
      </c>
    </row>
    <row r="811" spans="1:11" x14ac:dyDescent="0.25">
      <c r="A811" s="1"/>
    </row>
    <row r="812" spans="1:11" x14ac:dyDescent="0.25">
      <c r="A812" s="1"/>
      <c r="B812" s="1" t="s">
        <v>20</v>
      </c>
      <c r="C812" s="1" t="s">
        <v>21</v>
      </c>
      <c r="D812" s="1"/>
      <c r="E812" s="1"/>
      <c r="G812" s="1"/>
      <c r="H812" s="1"/>
      <c r="I812" s="1"/>
      <c r="J812" s="1"/>
      <c r="K812" s="1"/>
    </row>
    <row r="813" spans="1:11" x14ac:dyDescent="0.25">
      <c r="A813" s="89" t="s">
        <v>19</v>
      </c>
      <c r="B813" s="105">
        <v>28</v>
      </c>
      <c r="C813" s="106">
        <v>3</v>
      </c>
      <c r="D813" s="106">
        <v>8</v>
      </c>
      <c r="E813" s="106">
        <v>13</v>
      </c>
      <c r="F813" s="106">
        <v>18</v>
      </c>
      <c r="G813" s="106">
        <v>23</v>
      </c>
      <c r="H813" s="80" t="s">
        <v>24</v>
      </c>
    </row>
    <row r="814" spans="1:11" x14ac:dyDescent="0.25">
      <c r="A814" s="107" t="s">
        <v>1</v>
      </c>
      <c r="B814" s="70">
        <v>0</v>
      </c>
      <c r="C814" s="70">
        <v>0</v>
      </c>
      <c r="D814" s="70">
        <v>13</v>
      </c>
      <c r="E814" s="70">
        <v>33</v>
      </c>
      <c r="F814" s="70">
        <v>14</v>
      </c>
      <c r="G814" s="70">
        <v>26</v>
      </c>
      <c r="H814" s="70">
        <f t="shared" ref="H814:H846" si="39">SUM(B814:G814)</f>
        <v>86</v>
      </c>
    </row>
    <row r="815" spans="1:11" x14ac:dyDescent="0.25">
      <c r="A815" s="74" t="s">
        <v>45</v>
      </c>
      <c r="B815" s="70">
        <v>0</v>
      </c>
      <c r="C815" s="70">
        <v>0</v>
      </c>
      <c r="D815" s="70">
        <v>0</v>
      </c>
      <c r="E815" s="70">
        <v>0</v>
      </c>
      <c r="F815" s="70">
        <v>2</v>
      </c>
      <c r="G815" s="70">
        <v>0</v>
      </c>
      <c r="H815" s="70">
        <f t="shared" si="39"/>
        <v>2</v>
      </c>
    </row>
    <row r="816" spans="1:11" x14ac:dyDescent="0.25">
      <c r="A816" s="74" t="s">
        <v>41</v>
      </c>
      <c r="B816" s="70">
        <v>2</v>
      </c>
      <c r="C816" s="70">
        <v>14</v>
      </c>
      <c r="D816" s="70">
        <v>38</v>
      </c>
      <c r="E816" s="70">
        <v>25</v>
      </c>
      <c r="F816" s="70">
        <v>10</v>
      </c>
      <c r="G816" s="70">
        <v>0</v>
      </c>
      <c r="H816" s="70">
        <f t="shared" si="39"/>
        <v>89</v>
      </c>
    </row>
    <row r="817" spans="1:8" x14ac:dyDescent="0.25">
      <c r="A817" s="74" t="s">
        <v>2</v>
      </c>
      <c r="B817" s="70">
        <v>21</v>
      </c>
      <c r="C817" s="70">
        <v>52</v>
      </c>
      <c r="D817" s="70">
        <v>94</v>
      </c>
      <c r="E817" s="70">
        <v>4</v>
      </c>
      <c r="F817" s="70">
        <v>15</v>
      </c>
      <c r="G817" s="70">
        <v>18</v>
      </c>
      <c r="H817" s="70">
        <f t="shared" si="39"/>
        <v>204</v>
      </c>
    </row>
    <row r="818" spans="1:8" x14ac:dyDescent="0.25">
      <c r="A818" s="74" t="s">
        <v>43</v>
      </c>
      <c r="B818" s="70">
        <v>0</v>
      </c>
      <c r="C818" s="70">
        <v>0</v>
      </c>
      <c r="D818" s="70">
        <v>0</v>
      </c>
      <c r="E818" s="70">
        <v>0</v>
      </c>
      <c r="F818" s="70">
        <v>0</v>
      </c>
      <c r="G818" s="70">
        <v>0</v>
      </c>
      <c r="H818" s="70">
        <f t="shared" si="39"/>
        <v>0</v>
      </c>
    </row>
    <row r="819" spans="1:8" x14ac:dyDescent="0.25">
      <c r="A819" s="74" t="s">
        <v>3</v>
      </c>
      <c r="B819" s="70">
        <v>9</v>
      </c>
      <c r="C819" s="70">
        <v>4</v>
      </c>
      <c r="D819" s="70">
        <v>4</v>
      </c>
      <c r="E819" s="70">
        <v>1</v>
      </c>
      <c r="F819" s="70">
        <v>0</v>
      </c>
      <c r="G819" s="70">
        <v>0</v>
      </c>
      <c r="H819" s="70">
        <f t="shared" si="39"/>
        <v>18</v>
      </c>
    </row>
    <row r="820" spans="1:8" x14ac:dyDescent="0.25">
      <c r="A820" s="74" t="s">
        <v>4</v>
      </c>
      <c r="B820" s="70">
        <v>1</v>
      </c>
      <c r="C820" s="70">
        <v>0</v>
      </c>
      <c r="D820" s="70">
        <v>0</v>
      </c>
      <c r="E820" s="70">
        <v>1</v>
      </c>
      <c r="F820" s="70">
        <v>1</v>
      </c>
      <c r="G820" s="70">
        <v>0</v>
      </c>
      <c r="H820" s="70">
        <f t="shared" si="39"/>
        <v>3</v>
      </c>
    </row>
    <row r="821" spans="1:8" x14ac:dyDescent="0.25">
      <c r="A821" s="74" t="s">
        <v>48</v>
      </c>
      <c r="B821" s="70">
        <v>2</v>
      </c>
      <c r="C821" s="70">
        <v>0</v>
      </c>
      <c r="D821" s="70">
        <v>0</v>
      </c>
      <c r="E821" s="70">
        <v>0</v>
      </c>
      <c r="F821" s="70">
        <v>0</v>
      </c>
      <c r="G821" s="70">
        <v>0</v>
      </c>
      <c r="H821" s="70">
        <f t="shared" si="39"/>
        <v>2</v>
      </c>
    </row>
    <row r="822" spans="1:8" x14ac:dyDescent="0.25">
      <c r="A822" s="74" t="s">
        <v>7</v>
      </c>
      <c r="B822" s="70">
        <v>0</v>
      </c>
      <c r="C822" s="70">
        <v>8</v>
      </c>
      <c r="D822" s="70">
        <v>1</v>
      </c>
      <c r="E822" s="70">
        <v>11</v>
      </c>
      <c r="F822" s="70">
        <v>12</v>
      </c>
      <c r="G822" s="70">
        <v>27</v>
      </c>
      <c r="H822" s="70">
        <f t="shared" si="39"/>
        <v>59</v>
      </c>
    </row>
    <row r="823" spans="1:8" x14ac:dyDescent="0.25">
      <c r="A823" s="74" t="s">
        <v>50</v>
      </c>
      <c r="B823" s="70">
        <v>0</v>
      </c>
      <c r="C823" s="70">
        <v>0</v>
      </c>
      <c r="D823" s="70">
        <v>0</v>
      </c>
      <c r="E823" s="70">
        <v>0</v>
      </c>
      <c r="F823" s="70">
        <v>3</v>
      </c>
      <c r="G823" s="70">
        <v>0</v>
      </c>
      <c r="H823" s="70">
        <f t="shared" si="39"/>
        <v>3</v>
      </c>
    </row>
    <row r="824" spans="1:8" x14ac:dyDescent="0.25">
      <c r="A824" s="74" t="s">
        <v>51</v>
      </c>
      <c r="B824" s="70">
        <v>0</v>
      </c>
      <c r="C824" s="70">
        <v>0</v>
      </c>
      <c r="D824" s="70">
        <v>0</v>
      </c>
      <c r="E824" s="70">
        <v>0</v>
      </c>
      <c r="F824" s="70">
        <v>0</v>
      </c>
      <c r="G824" s="70">
        <v>0</v>
      </c>
      <c r="H824" s="70">
        <f t="shared" si="39"/>
        <v>0</v>
      </c>
    </row>
    <row r="825" spans="1:8" x14ac:dyDescent="0.25">
      <c r="A825" s="74" t="s">
        <v>42</v>
      </c>
      <c r="B825" s="70">
        <v>0</v>
      </c>
      <c r="C825" s="70">
        <v>0</v>
      </c>
      <c r="D825" s="70">
        <v>0</v>
      </c>
      <c r="E825" s="70">
        <v>0</v>
      </c>
      <c r="F825" s="70">
        <v>0</v>
      </c>
      <c r="G825" s="70">
        <v>0</v>
      </c>
      <c r="H825" s="70">
        <f t="shared" si="39"/>
        <v>0</v>
      </c>
    </row>
    <row r="826" spans="1:8" x14ac:dyDescent="0.25">
      <c r="A826" s="74" t="s">
        <v>8</v>
      </c>
      <c r="B826" s="70">
        <v>0</v>
      </c>
      <c r="C826" s="70">
        <v>0</v>
      </c>
      <c r="D826" s="70">
        <v>1</v>
      </c>
      <c r="E826" s="70">
        <v>24</v>
      </c>
      <c r="F826" s="70">
        <v>36</v>
      </c>
      <c r="G826" s="70">
        <v>0</v>
      </c>
      <c r="H826" s="70">
        <f t="shared" si="39"/>
        <v>61</v>
      </c>
    </row>
    <row r="827" spans="1:8" x14ac:dyDescent="0.25">
      <c r="A827" s="74" t="s">
        <v>9</v>
      </c>
      <c r="B827" s="70">
        <v>0</v>
      </c>
      <c r="C827" s="70">
        <v>0</v>
      </c>
      <c r="D827" s="70">
        <v>0</v>
      </c>
      <c r="E827" s="70">
        <v>75</v>
      </c>
      <c r="F827" s="70">
        <v>205</v>
      </c>
      <c r="G827" s="70">
        <v>0</v>
      </c>
      <c r="H827" s="70">
        <f t="shared" si="39"/>
        <v>280</v>
      </c>
    </row>
    <row r="828" spans="1:8" x14ac:dyDescent="0.25">
      <c r="A828" s="74" t="s">
        <v>44</v>
      </c>
      <c r="B828" s="70">
        <v>0</v>
      </c>
      <c r="C828" s="70">
        <v>0</v>
      </c>
      <c r="D828" s="70">
        <v>0</v>
      </c>
      <c r="E828" s="70">
        <v>2</v>
      </c>
      <c r="F828" s="70">
        <v>0</v>
      </c>
      <c r="G828" s="70">
        <v>6</v>
      </c>
      <c r="H828" s="70">
        <f t="shared" si="39"/>
        <v>8</v>
      </c>
    </row>
    <row r="829" spans="1:8" x14ac:dyDescent="0.25">
      <c r="A829" s="74" t="s">
        <v>10</v>
      </c>
      <c r="B829" s="70">
        <v>0</v>
      </c>
      <c r="C829" s="70">
        <v>0</v>
      </c>
      <c r="D829" s="70">
        <v>0</v>
      </c>
      <c r="E829" s="70">
        <v>0</v>
      </c>
      <c r="F829" s="70">
        <v>8</v>
      </c>
      <c r="G829" s="70">
        <v>0</v>
      </c>
      <c r="H829" s="70">
        <f t="shared" si="39"/>
        <v>8</v>
      </c>
    </row>
    <row r="830" spans="1:8" x14ac:dyDescent="0.25">
      <c r="A830" s="74" t="s">
        <v>11</v>
      </c>
      <c r="B830" s="70">
        <v>0</v>
      </c>
      <c r="C830" s="70">
        <v>1</v>
      </c>
      <c r="D830" s="70">
        <v>110</v>
      </c>
      <c r="E830" s="70">
        <v>5022</v>
      </c>
      <c r="F830" s="70">
        <v>2529</v>
      </c>
      <c r="G830" s="70">
        <v>70</v>
      </c>
      <c r="H830" s="70">
        <f t="shared" si="39"/>
        <v>7732</v>
      </c>
    </row>
    <row r="831" spans="1:8" x14ac:dyDescent="0.25">
      <c r="A831" s="74" t="s">
        <v>12</v>
      </c>
      <c r="B831" s="70">
        <v>0</v>
      </c>
      <c r="C831" s="70">
        <v>0</v>
      </c>
      <c r="D831" s="70">
        <v>0</v>
      </c>
      <c r="E831" s="70">
        <v>42</v>
      </c>
      <c r="F831" s="70">
        <v>18</v>
      </c>
      <c r="G831" s="70">
        <v>14</v>
      </c>
      <c r="H831" s="70">
        <f t="shared" si="39"/>
        <v>74</v>
      </c>
    </row>
    <row r="832" spans="1:8" x14ac:dyDescent="0.25">
      <c r="A832" s="74" t="s">
        <v>32</v>
      </c>
      <c r="B832" s="70">
        <v>0</v>
      </c>
      <c r="C832" s="70">
        <v>0</v>
      </c>
      <c r="D832" s="70">
        <v>0</v>
      </c>
      <c r="E832" s="70">
        <v>0</v>
      </c>
      <c r="F832" s="70">
        <v>0</v>
      </c>
      <c r="G832" s="70">
        <v>0</v>
      </c>
      <c r="H832" s="70">
        <f t="shared" si="39"/>
        <v>0</v>
      </c>
    </row>
    <row r="833" spans="1:8" x14ac:dyDescent="0.25">
      <c r="A833" s="74" t="s">
        <v>18</v>
      </c>
      <c r="B833" s="70">
        <v>1</v>
      </c>
      <c r="C833" s="70">
        <v>0</v>
      </c>
      <c r="D833" s="70">
        <v>50</v>
      </c>
      <c r="E833" s="70">
        <v>5050</v>
      </c>
      <c r="F833" s="70">
        <v>120</v>
      </c>
      <c r="G833" s="70">
        <v>51</v>
      </c>
      <c r="H833" s="70">
        <f t="shared" si="39"/>
        <v>5272</v>
      </c>
    </row>
    <row r="834" spans="1:8" x14ac:dyDescent="0.25">
      <c r="A834" s="74" t="s">
        <v>46</v>
      </c>
      <c r="B834" s="70">
        <v>0</v>
      </c>
      <c r="C834" s="70">
        <v>0</v>
      </c>
      <c r="D834" s="70">
        <v>0</v>
      </c>
      <c r="E834" s="70">
        <v>0</v>
      </c>
      <c r="F834" s="70">
        <v>0</v>
      </c>
      <c r="G834" s="70">
        <v>0</v>
      </c>
      <c r="H834" s="70">
        <f t="shared" si="39"/>
        <v>0</v>
      </c>
    </row>
    <row r="835" spans="1:8" x14ac:dyDescent="0.25">
      <c r="A835" s="74" t="s">
        <v>13</v>
      </c>
      <c r="B835" s="70">
        <v>0</v>
      </c>
      <c r="C835" s="70">
        <v>0</v>
      </c>
      <c r="D835" s="70">
        <v>0</v>
      </c>
      <c r="E835" s="70">
        <v>1</v>
      </c>
      <c r="F835" s="70">
        <v>3</v>
      </c>
      <c r="G835" s="70">
        <v>135</v>
      </c>
      <c r="H835" s="70">
        <f t="shared" si="39"/>
        <v>139</v>
      </c>
    </row>
    <row r="836" spans="1:8" x14ac:dyDescent="0.25">
      <c r="A836" s="74" t="s">
        <v>14</v>
      </c>
      <c r="B836" s="70">
        <v>4</v>
      </c>
      <c r="C836" s="70">
        <v>14</v>
      </c>
      <c r="D836" s="70">
        <v>84</v>
      </c>
      <c r="E836" s="70">
        <v>1649</v>
      </c>
      <c r="F836" s="70">
        <v>655</v>
      </c>
      <c r="G836" s="70">
        <v>25</v>
      </c>
      <c r="H836" s="70">
        <f t="shared" si="39"/>
        <v>2431</v>
      </c>
    </row>
    <row r="837" spans="1:8" x14ac:dyDescent="0.25">
      <c r="A837" s="74" t="s">
        <v>40</v>
      </c>
      <c r="B837" s="70">
        <v>0</v>
      </c>
      <c r="C837" s="70">
        <v>0</v>
      </c>
      <c r="D837" s="70">
        <v>0</v>
      </c>
      <c r="E837" s="70">
        <v>0</v>
      </c>
      <c r="F837" s="70">
        <v>0</v>
      </c>
      <c r="G837" s="70">
        <v>0</v>
      </c>
      <c r="H837" s="70">
        <f t="shared" si="39"/>
        <v>0</v>
      </c>
    </row>
    <row r="838" spans="1:8" x14ac:dyDescent="0.25">
      <c r="A838" s="74" t="s">
        <v>52</v>
      </c>
      <c r="B838" s="70">
        <v>0</v>
      </c>
      <c r="C838" s="70">
        <v>0</v>
      </c>
      <c r="D838" s="70">
        <v>0</v>
      </c>
      <c r="E838" s="70">
        <v>0</v>
      </c>
      <c r="F838" s="70">
        <v>0</v>
      </c>
      <c r="G838" s="70">
        <v>0</v>
      </c>
      <c r="H838" s="70">
        <f t="shared" si="39"/>
        <v>0</v>
      </c>
    </row>
    <row r="839" spans="1:8" x14ac:dyDescent="0.25">
      <c r="A839" s="74" t="s">
        <v>53</v>
      </c>
      <c r="B839" s="70">
        <v>0</v>
      </c>
      <c r="C839" s="70">
        <v>0</v>
      </c>
      <c r="D839" s="70">
        <v>0</v>
      </c>
      <c r="E839" s="70">
        <v>0</v>
      </c>
      <c r="F839" s="70">
        <v>0</v>
      </c>
      <c r="G839" s="70">
        <v>0</v>
      </c>
      <c r="H839" s="70">
        <f t="shared" si="39"/>
        <v>0</v>
      </c>
    </row>
    <row r="840" spans="1:8" x14ac:dyDescent="0.25">
      <c r="A840" s="74" t="s">
        <v>15</v>
      </c>
      <c r="B840" s="70">
        <v>0</v>
      </c>
      <c r="C840" s="70">
        <v>0</v>
      </c>
      <c r="D840" s="70">
        <v>0</v>
      </c>
      <c r="E840" s="70">
        <v>4</v>
      </c>
      <c r="F840" s="70">
        <v>12</v>
      </c>
      <c r="G840" s="70">
        <v>0</v>
      </c>
      <c r="H840" s="70">
        <f t="shared" si="39"/>
        <v>16</v>
      </c>
    </row>
    <row r="841" spans="1:8" x14ac:dyDescent="0.25">
      <c r="A841" s="74" t="s">
        <v>54</v>
      </c>
      <c r="B841" s="70">
        <v>0</v>
      </c>
      <c r="C841" s="70">
        <v>0</v>
      </c>
      <c r="D841" s="70">
        <v>0</v>
      </c>
      <c r="E841" s="70">
        <v>19</v>
      </c>
      <c r="F841" s="70">
        <v>0</v>
      </c>
      <c r="G841" s="70">
        <v>0</v>
      </c>
      <c r="H841" s="70">
        <f t="shared" si="39"/>
        <v>19</v>
      </c>
    </row>
    <row r="842" spans="1:8" x14ac:dyDescent="0.25">
      <c r="A842" s="74" t="s">
        <v>47</v>
      </c>
      <c r="B842" s="70">
        <v>0</v>
      </c>
      <c r="C842" s="70">
        <v>0</v>
      </c>
      <c r="D842" s="70">
        <v>6</v>
      </c>
      <c r="E842" s="70">
        <v>133</v>
      </c>
      <c r="F842" s="70">
        <v>136</v>
      </c>
      <c r="G842" s="70">
        <v>29</v>
      </c>
      <c r="H842" s="70">
        <f t="shared" si="39"/>
        <v>304</v>
      </c>
    </row>
    <row r="843" spans="1:8" x14ac:dyDescent="0.25">
      <c r="A843" s="74" t="s">
        <v>16</v>
      </c>
      <c r="B843" s="70">
        <v>0</v>
      </c>
      <c r="C843" s="70">
        <v>0</v>
      </c>
      <c r="D843" s="70">
        <v>0</v>
      </c>
      <c r="E843" s="70">
        <v>0</v>
      </c>
      <c r="F843" s="70">
        <v>0</v>
      </c>
      <c r="G843" s="70">
        <v>0</v>
      </c>
      <c r="H843" s="70">
        <f t="shared" si="39"/>
        <v>0</v>
      </c>
    </row>
    <row r="844" spans="1:8" x14ac:dyDescent="0.25">
      <c r="A844" s="74" t="s">
        <v>17</v>
      </c>
      <c r="B844" s="70">
        <v>0</v>
      </c>
      <c r="C844" s="70">
        <v>0</v>
      </c>
      <c r="D844" s="70">
        <v>0</v>
      </c>
      <c r="E844" s="70">
        <v>0</v>
      </c>
      <c r="F844" s="70">
        <v>0</v>
      </c>
      <c r="G844" s="70">
        <v>0</v>
      </c>
      <c r="H844" s="70">
        <f t="shared" si="39"/>
        <v>0</v>
      </c>
    </row>
    <row r="845" spans="1:8" x14ac:dyDescent="0.25">
      <c r="A845" s="74" t="s">
        <v>142</v>
      </c>
      <c r="B845" s="70">
        <v>0</v>
      </c>
      <c r="C845" s="70">
        <v>0</v>
      </c>
      <c r="D845" s="70">
        <v>0</v>
      </c>
      <c r="E845" s="70">
        <v>0</v>
      </c>
      <c r="F845" s="70">
        <v>2</v>
      </c>
      <c r="G845" s="70">
        <v>3</v>
      </c>
      <c r="H845" s="70">
        <f t="shared" si="39"/>
        <v>5</v>
      </c>
    </row>
    <row r="846" spans="1:8" x14ac:dyDescent="0.25">
      <c r="A846" s="78" t="s">
        <v>24</v>
      </c>
      <c r="B846" s="70">
        <v>40</v>
      </c>
      <c r="C846" s="70">
        <v>93</v>
      </c>
      <c r="D846" s="70">
        <v>401</v>
      </c>
      <c r="E846" s="70">
        <v>12096</v>
      </c>
      <c r="F846" s="70">
        <v>3781</v>
      </c>
      <c r="G846" s="70">
        <v>404</v>
      </c>
      <c r="H846" s="70">
        <f t="shared" si="39"/>
        <v>16815</v>
      </c>
    </row>
    <row r="849" spans="1:11" x14ac:dyDescent="0.25">
      <c r="A849" s="30" t="s">
        <v>180</v>
      </c>
    </row>
    <row r="850" spans="1:11" x14ac:dyDescent="0.25">
      <c r="A850" s="1" t="s">
        <v>111</v>
      </c>
    </row>
    <row r="852" spans="1:11" x14ac:dyDescent="0.25">
      <c r="B852" t="s">
        <v>20</v>
      </c>
      <c r="C852" t="s">
        <v>21</v>
      </c>
    </row>
    <row r="853" spans="1:11" x14ac:dyDescent="0.25">
      <c r="A853" s="27" t="s">
        <v>19</v>
      </c>
      <c r="B853" s="75">
        <v>27</v>
      </c>
      <c r="C853" s="75">
        <v>2</v>
      </c>
      <c r="D853" s="75">
        <v>7</v>
      </c>
      <c r="E853" s="75">
        <v>12</v>
      </c>
      <c r="F853" s="75">
        <v>17</v>
      </c>
      <c r="G853" s="75">
        <v>22</v>
      </c>
      <c r="H853" s="15" t="s">
        <v>24</v>
      </c>
    </row>
    <row r="854" spans="1:11" x14ac:dyDescent="0.25">
      <c r="A854" s="74" t="s">
        <v>1</v>
      </c>
      <c r="B854" s="70">
        <v>3</v>
      </c>
      <c r="C854" s="70">
        <v>10</v>
      </c>
      <c r="D854" s="70">
        <v>45</v>
      </c>
      <c r="E854" s="70">
        <v>64</v>
      </c>
      <c r="F854" s="70">
        <v>52</v>
      </c>
      <c r="G854" s="70">
        <v>34</v>
      </c>
      <c r="H854" s="70">
        <f>SUM(B854:G854)</f>
        <v>208</v>
      </c>
      <c r="K854" s="70"/>
    </row>
    <row r="855" spans="1:11" x14ac:dyDescent="0.25">
      <c r="A855" s="74" t="s">
        <v>49</v>
      </c>
      <c r="B855" s="70">
        <v>0</v>
      </c>
      <c r="C855" s="70">
        <v>0</v>
      </c>
      <c r="D855" s="70">
        <v>0</v>
      </c>
      <c r="E855" s="70">
        <v>0</v>
      </c>
      <c r="F855" s="70">
        <v>0</v>
      </c>
      <c r="G855" s="70">
        <v>0</v>
      </c>
      <c r="H855" s="70">
        <f t="shared" ref="H855:H889" si="40">SUM(B855:G855)</f>
        <v>0</v>
      </c>
      <c r="K855" s="70"/>
    </row>
    <row r="856" spans="1:11" x14ac:dyDescent="0.25">
      <c r="A856" s="74" t="s">
        <v>45</v>
      </c>
      <c r="B856" s="70">
        <v>0</v>
      </c>
      <c r="C856" s="70">
        <v>0</v>
      </c>
      <c r="D856" s="70">
        <v>0</v>
      </c>
      <c r="E856" s="70">
        <v>0</v>
      </c>
      <c r="F856" s="70">
        <v>0</v>
      </c>
      <c r="G856" s="70">
        <v>0</v>
      </c>
      <c r="H856" s="70">
        <f t="shared" si="40"/>
        <v>0</v>
      </c>
      <c r="K856" s="70"/>
    </row>
    <row r="857" spans="1:11" x14ac:dyDescent="0.25">
      <c r="A857" s="74" t="s">
        <v>41</v>
      </c>
      <c r="B857" s="70">
        <v>13</v>
      </c>
      <c r="C857" s="70">
        <v>4</v>
      </c>
      <c r="D857" s="70">
        <v>0</v>
      </c>
      <c r="E857" s="70">
        <v>0</v>
      </c>
      <c r="F857" s="70">
        <v>0</v>
      </c>
      <c r="G857" s="70">
        <v>0</v>
      </c>
      <c r="H857" s="70">
        <f t="shared" si="40"/>
        <v>17</v>
      </c>
      <c r="K857" s="70"/>
    </row>
    <row r="858" spans="1:11" x14ac:dyDescent="0.25">
      <c r="A858" s="74" t="s">
        <v>2</v>
      </c>
      <c r="B858" s="70">
        <v>39</v>
      </c>
      <c r="C858" s="70">
        <v>22</v>
      </c>
      <c r="D858" s="70">
        <v>38</v>
      </c>
      <c r="E858" s="70">
        <v>9</v>
      </c>
      <c r="F858" s="70">
        <v>2</v>
      </c>
      <c r="G858" s="70">
        <v>0</v>
      </c>
      <c r="H858" s="70">
        <f t="shared" si="40"/>
        <v>110</v>
      </c>
      <c r="K858" s="70"/>
    </row>
    <row r="859" spans="1:11" x14ac:dyDescent="0.25">
      <c r="A859" s="74" t="s">
        <v>43</v>
      </c>
      <c r="B859" s="70">
        <v>0</v>
      </c>
      <c r="C859" s="70">
        <v>0</v>
      </c>
      <c r="D859" s="70">
        <v>2</v>
      </c>
      <c r="E859" s="70">
        <v>0</v>
      </c>
      <c r="F859" s="70">
        <v>2</v>
      </c>
      <c r="G859" s="70">
        <v>1</v>
      </c>
      <c r="H859" s="70">
        <f t="shared" si="40"/>
        <v>5</v>
      </c>
      <c r="K859" s="70"/>
    </row>
    <row r="860" spans="1:11" x14ac:dyDescent="0.25">
      <c r="A860" s="74" t="s">
        <v>3</v>
      </c>
      <c r="B860" s="70">
        <v>2</v>
      </c>
      <c r="C860" s="70">
        <v>6</v>
      </c>
      <c r="D860" s="70">
        <v>0</v>
      </c>
      <c r="E860" s="70">
        <v>4</v>
      </c>
      <c r="F860" s="70">
        <v>0</v>
      </c>
      <c r="G860" s="70">
        <v>7</v>
      </c>
      <c r="H860" s="70">
        <f t="shared" si="40"/>
        <v>19</v>
      </c>
      <c r="K860" s="70"/>
    </row>
    <row r="861" spans="1:11" x14ac:dyDescent="0.25">
      <c r="A861" s="74" t="s">
        <v>4</v>
      </c>
      <c r="B861" s="70">
        <v>0</v>
      </c>
      <c r="C861" s="70">
        <v>0</v>
      </c>
      <c r="D861" s="70">
        <v>0</v>
      </c>
      <c r="E861" s="70">
        <v>0</v>
      </c>
      <c r="F861" s="70">
        <v>4</v>
      </c>
      <c r="G861" s="70">
        <v>0</v>
      </c>
      <c r="H861" s="70">
        <f t="shared" si="40"/>
        <v>4</v>
      </c>
      <c r="K861" s="70"/>
    </row>
    <row r="862" spans="1:11" x14ac:dyDescent="0.25">
      <c r="A862" s="74" t="s">
        <v>48</v>
      </c>
      <c r="B862" s="70">
        <v>0</v>
      </c>
      <c r="C862" s="70">
        <v>0</v>
      </c>
      <c r="D862" s="70">
        <v>0</v>
      </c>
      <c r="E862" s="70">
        <v>0</v>
      </c>
      <c r="F862" s="70">
        <v>0</v>
      </c>
      <c r="G862" s="70">
        <v>0</v>
      </c>
      <c r="H862" s="70">
        <f t="shared" si="40"/>
        <v>0</v>
      </c>
      <c r="K862" s="70"/>
    </row>
    <row r="863" spans="1:11" x14ac:dyDescent="0.25">
      <c r="A863" s="74" t="s">
        <v>6</v>
      </c>
      <c r="B863" s="70">
        <v>0</v>
      </c>
      <c r="C863" s="70">
        <v>0</v>
      </c>
      <c r="D863" s="70">
        <v>0</v>
      </c>
      <c r="E863" s="70">
        <v>0</v>
      </c>
      <c r="F863" s="70">
        <v>0</v>
      </c>
      <c r="G863" s="70">
        <v>0</v>
      </c>
      <c r="H863" s="70">
        <f t="shared" si="40"/>
        <v>0</v>
      </c>
      <c r="K863" s="70"/>
    </row>
    <row r="864" spans="1:11" x14ac:dyDescent="0.25">
      <c r="A864" s="74" t="s">
        <v>7</v>
      </c>
      <c r="B864" s="70">
        <v>0</v>
      </c>
      <c r="C864" s="70">
        <v>2</v>
      </c>
      <c r="D864" s="70">
        <v>12</v>
      </c>
      <c r="E864" s="70">
        <v>1</v>
      </c>
      <c r="F864" s="70">
        <v>1</v>
      </c>
      <c r="G864" s="70">
        <v>10</v>
      </c>
      <c r="H864" s="70">
        <f t="shared" si="40"/>
        <v>26</v>
      </c>
      <c r="K864" s="70"/>
    </row>
    <row r="865" spans="1:11" x14ac:dyDescent="0.25">
      <c r="A865" s="74" t="s">
        <v>81</v>
      </c>
      <c r="B865" s="70">
        <v>0</v>
      </c>
      <c r="C865" s="70">
        <v>0</v>
      </c>
      <c r="D865" s="70">
        <v>0</v>
      </c>
      <c r="E865" s="70">
        <v>0</v>
      </c>
      <c r="F865" s="70">
        <v>0</v>
      </c>
      <c r="G865" s="70">
        <v>0</v>
      </c>
      <c r="H865" s="70">
        <f t="shared" si="40"/>
        <v>0</v>
      </c>
      <c r="K865" s="70"/>
    </row>
    <row r="866" spans="1:11" x14ac:dyDescent="0.25">
      <c r="A866" s="74" t="s">
        <v>50</v>
      </c>
      <c r="B866" s="70">
        <v>0</v>
      </c>
      <c r="C866" s="70">
        <v>0</v>
      </c>
      <c r="D866" s="70">
        <v>0</v>
      </c>
      <c r="E866" s="70">
        <v>0</v>
      </c>
      <c r="F866" s="70">
        <v>0</v>
      </c>
      <c r="G866" s="70">
        <v>0</v>
      </c>
      <c r="H866" s="70">
        <f t="shared" si="40"/>
        <v>0</v>
      </c>
      <c r="K866" s="70"/>
    </row>
    <row r="867" spans="1:11" x14ac:dyDescent="0.25">
      <c r="A867" s="74" t="s">
        <v>51</v>
      </c>
      <c r="B867" s="70">
        <v>0</v>
      </c>
      <c r="C867" s="70">
        <v>3</v>
      </c>
      <c r="D867" s="70">
        <v>0</v>
      </c>
      <c r="E867" s="70">
        <v>0</v>
      </c>
      <c r="F867" s="70">
        <v>0</v>
      </c>
      <c r="G867" s="70">
        <v>0</v>
      </c>
      <c r="H867" s="70">
        <f t="shared" si="40"/>
        <v>3</v>
      </c>
      <c r="K867" s="70"/>
    </row>
    <row r="868" spans="1:11" x14ac:dyDescent="0.25">
      <c r="A868" s="74" t="s">
        <v>42</v>
      </c>
      <c r="B868" s="70">
        <v>0</v>
      </c>
      <c r="C868" s="70">
        <v>4</v>
      </c>
      <c r="D868" s="70">
        <v>4</v>
      </c>
      <c r="E868" s="70">
        <v>0</v>
      </c>
      <c r="F868" s="70">
        <v>0</v>
      </c>
      <c r="G868" s="70">
        <v>0</v>
      </c>
      <c r="H868" s="70">
        <f t="shared" si="40"/>
        <v>8</v>
      </c>
      <c r="K868" s="70"/>
    </row>
    <row r="869" spans="1:11" x14ac:dyDescent="0.25">
      <c r="A869" s="74" t="s">
        <v>8</v>
      </c>
      <c r="B869" s="70">
        <v>0</v>
      </c>
      <c r="C869" s="70">
        <v>0</v>
      </c>
      <c r="D869" s="70">
        <v>0</v>
      </c>
      <c r="E869" s="70">
        <v>15</v>
      </c>
      <c r="F869" s="70">
        <v>20</v>
      </c>
      <c r="G869" s="70">
        <v>1</v>
      </c>
      <c r="H869" s="70">
        <f t="shared" si="40"/>
        <v>36</v>
      </c>
      <c r="K869" s="70"/>
    </row>
    <row r="870" spans="1:11" x14ac:dyDescent="0.25">
      <c r="A870" s="74" t="s">
        <v>9</v>
      </c>
      <c r="B870" s="70">
        <v>6</v>
      </c>
      <c r="C870" s="70">
        <v>160</v>
      </c>
      <c r="D870" s="70">
        <v>878</v>
      </c>
      <c r="E870" s="70">
        <v>798</v>
      </c>
      <c r="F870" s="70">
        <v>276</v>
      </c>
      <c r="G870" s="70">
        <v>482</v>
      </c>
      <c r="H870" s="70">
        <f t="shared" si="40"/>
        <v>2600</v>
      </c>
      <c r="K870" s="70"/>
    </row>
    <row r="871" spans="1:11" x14ac:dyDescent="0.25">
      <c r="A871" s="74" t="s">
        <v>44</v>
      </c>
      <c r="B871" s="70">
        <v>0</v>
      </c>
      <c r="C871" s="70">
        <v>0</v>
      </c>
      <c r="D871" s="70">
        <v>1</v>
      </c>
      <c r="E871" s="70">
        <v>1</v>
      </c>
      <c r="F871" s="70">
        <v>0</v>
      </c>
      <c r="G871" s="70">
        <v>0</v>
      </c>
      <c r="H871" s="70">
        <f t="shared" si="40"/>
        <v>2</v>
      </c>
      <c r="K871" s="70"/>
    </row>
    <row r="872" spans="1:11" x14ac:dyDescent="0.25">
      <c r="A872" s="74" t="s">
        <v>10</v>
      </c>
      <c r="B872" s="70">
        <v>1</v>
      </c>
      <c r="C872" s="70">
        <v>4</v>
      </c>
      <c r="D872" s="70">
        <v>15</v>
      </c>
      <c r="E872" s="70">
        <v>34</v>
      </c>
      <c r="F872" s="70">
        <v>1</v>
      </c>
      <c r="G872" s="70">
        <v>0</v>
      </c>
      <c r="H872" s="70">
        <f t="shared" si="40"/>
        <v>55</v>
      </c>
      <c r="K872" s="70"/>
    </row>
    <row r="873" spans="1:11" x14ac:dyDescent="0.25">
      <c r="A873" s="74" t="s">
        <v>11</v>
      </c>
      <c r="B873" s="70">
        <v>61</v>
      </c>
      <c r="C873" s="70">
        <v>281</v>
      </c>
      <c r="D873" s="70">
        <v>2109</v>
      </c>
      <c r="E873" s="70">
        <v>1174</v>
      </c>
      <c r="F873" s="70">
        <v>353</v>
      </c>
      <c r="G873" s="70">
        <v>20</v>
      </c>
      <c r="H873" s="70">
        <f t="shared" si="40"/>
        <v>3998</v>
      </c>
      <c r="K873" s="70"/>
    </row>
    <row r="874" spans="1:11" x14ac:dyDescent="0.25">
      <c r="A874" s="74" t="s">
        <v>12</v>
      </c>
      <c r="B874" s="70">
        <v>0</v>
      </c>
      <c r="C874" s="70">
        <v>20</v>
      </c>
      <c r="D874" s="70">
        <v>79</v>
      </c>
      <c r="E874" s="70">
        <v>12</v>
      </c>
      <c r="F874" s="70">
        <v>23</v>
      </c>
      <c r="G874" s="70">
        <v>61</v>
      </c>
      <c r="H874" s="70">
        <f t="shared" si="40"/>
        <v>195</v>
      </c>
      <c r="K874" s="70"/>
    </row>
    <row r="875" spans="1:11" x14ac:dyDescent="0.25">
      <c r="A875" s="74" t="s">
        <v>32</v>
      </c>
      <c r="B875" s="70">
        <v>0</v>
      </c>
      <c r="C875" s="70">
        <v>1</v>
      </c>
      <c r="D875" s="70">
        <v>0</v>
      </c>
      <c r="E875" s="70">
        <v>0</v>
      </c>
      <c r="F875" s="70">
        <v>11</v>
      </c>
      <c r="G875" s="70">
        <v>1</v>
      </c>
      <c r="H875" s="70">
        <f t="shared" si="40"/>
        <v>13</v>
      </c>
      <c r="K875" s="70"/>
    </row>
    <row r="876" spans="1:11" x14ac:dyDescent="0.25">
      <c r="A876" s="74" t="s">
        <v>18</v>
      </c>
      <c r="B876" s="70">
        <v>8</v>
      </c>
      <c r="C876" s="70">
        <v>103</v>
      </c>
      <c r="D876" s="70">
        <v>765</v>
      </c>
      <c r="E876" s="70">
        <v>61</v>
      </c>
      <c r="F876" s="70">
        <v>50</v>
      </c>
      <c r="G876" s="70">
        <v>0</v>
      </c>
      <c r="H876" s="70">
        <f t="shared" si="40"/>
        <v>987</v>
      </c>
      <c r="K876" s="70"/>
    </row>
    <row r="877" spans="1:11" x14ac:dyDescent="0.25">
      <c r="A877" s="74" t="s">
        <v>46</v>
      </c>
      <c r="B877" s="70">
        <v>0</v>
      </c>
      <c r="C877" s="70">
        <v>0</v>
      </c>
      <c r="D877" s="70">
        <v>0</v>
      </c>
      <c r="E877" s="70">
        <v>0</v>
      </c>
      <c r="F877" s="70">
        <v>0</v>
      </c>
      <c r="G877" s="70">
        <v>2</v>
      </c>
      <c r="H877" s="70">
        <f t="shared" si="40"/>
        <v>2</v>
      </c>
      <c r="K877" s="70"/>
    </row>
    <row r="878" spans="1:11" x14ac:dyDescent="0.25">
      <c r="A878" s="74" t="s">
        <v>13</v>
      </c>
      <c r="B878" s="70">
        <v>0</v>
      </c>
      <c r="C878" s="70">
        <v>0</v>
      </c>
      <c r="D878" s="70">
        <v>0</v>
      </c>
      <c r="E878" s="70">
        <v>0</v>
      </c>
      <c r="F878" s="70">
        <v>1</v>
      </c>
      <c r="G878" s="70">
        <v>97</v>
      </c>
      <c r="H878" s="70">
        <f t="shared" si="40"/>
        <v>98</v>
      </c>
      <c r="K878" s="70"/>
    </row>
    <row r="879" spans="1:11" x14ac:dyDescent="0.25">
      <c r="A879" s="74" t="s">
        <v>14</v>
      </c>
      <c r="B879" s="70">
        <v>46</v>
      </c>
      <c r="C879" s="70">
        <v>300</v>
      </c>
      <c r="D879" s="70">
        <v>946</v>
      </c>
      <c r="E879" s="70">
        <v>111</v>
      </c>
      <c r="F879" s="70">
        <v>108</v>
      </c>
      <c r="G879" s="70">
        <v>9</v>
      </c>
      <c r="H879" s="70">
        <f t="shared" si="40"/>
        <v>1520</v>
      </c>
      <c r="K879" s="70"/>
    </row>
    <row r="880" spans="1:11" x14ac:dyDescent="0.25">
      <c r="A880" s="74" t="s">
        <v>40</v>
      </c>
      <c r="B880" s="70">
        <v>0</v>
      </c>
      <c r="C880" s="70">
        <v>1</v>
      </c>
      <c r="D880" s="70">
        <v>0</v>
      </c>
      <c r="E880" s="70">
        <v>1</v>
      </c>
      <c r="F880" s="70">
        <v>3</v>
      </c>
      <c r="G880" s="70">
        <v>1</v>
      </c>
      <c r="H880" s="70">
        <f t="shared" si="40"/>
        <v>6</v>
      </c>
      <c r="K880" s="70"/>
    </row>
    <row r="881" spans="1:11" x14ac:dyDescent="0.25">
      <c r="A881" s="74" t="s">
        <v>52</v>
      </c>
      <c r="B881" s="70">
        <v>0</v>
      </c>
      <c r="C881" s="70">
        <v>0</v>
      </c>
      <c r="D881" s="70">
        <v>0</v>
      </c>
      <c r="E881" s="70">
        <v>0</v>
      </c>
      <c r="F881" s="70">
        <v>0</v>
      </c>
      <c r="G881" s="70">
        <v>0</v>
      </c>
      <c r="H881" s="70">
        <f t="shared" si="40"/>
        <v>0</v>
      </c>
      <c r="K881" s="70"/>
    </row>
    <row r="882" spans="1:11" x14ac:dyDescent="0.25">
      <c r="A882" s="74" t="s">
        <v>53</v>
      </c>
      <c r="B882" s="70">
        <v>0</v>
      </c>
      <c r="C882" s="70">
        <v>0</v>
      </c>
      <c r="D882" s="70">
        <v>0</v>
      </c>
      <c r="E882" s="70">
        <v>0</v>
      </c>
      <c r="F882" s="70">
        <v>1</v>
      </c>
      <c r="G882" s="70">
        <v>0</v>
      </c>
      <c r="H882" s="70">
        <f t="shared" si="40"/>
        <v>1</v>
      </c>
      <c r="K882" s="70"/>
    </row>
    <row r="883" spans="1:11" x14ac:dyDescent="0.25">
      <c r="A883" s="74" t="s">
        <v>15</v>
      </c>
      <c r="B883" s="70">
        <v>1</v>
      </c>
      <c r="C883" s="70">
        <v>9</v>
      </c>
      <c r="D883" s="70">
        <v>0</v>
      </c>
      <c r="E883" s="70">
        <v>1</v>
      </c>
      <c r="F883" s="70">
        <v>2</v>
      </c>
      <c r="G883" s="70">
        <v>0</v>
      </c>
      <c r="H883" s="70">
        <f t="shared" si="40"/>
        <v>13</v>
      </c>
      <c r="K883" s="70"/>
    </row>
    <row r="884" spans="1:11" x14ac:dyDescent="0.25">
      <c r="A884" s="74" t="s">
        <v>54</v>
      </c>
      <c r="B884" s="70">
        <v>0</v>
      </c>
      <c r="C884" s="70">
        <v>0</v>
      </c>
      <c r="D884" s="70">
        <v>2</v>
      </c>
      <c r="E884" s="70">
        <v>20</v>
      </c>
      <c r="F884" s="70">
        <v>14</v>
      </c>
      <c r="G884" s="70">
        <v>0</v>
      </c>
      <c r="H884" s="70">
        <f t="shared" si="40"/>
        <v>36</v>
      </c>
      <c r="K884" s="70"/>
    </row>
    <row r="885" spans="1:11" x14ac:dyDescent="0.25">
      <c r="A885" s="74" t="s">
        <v>47</v>
      </c>
      <c r="B885" s="70">
        <v>0</v>
      </c>
      <c r="C885" s="70">
        <v>36</v>
      </c>
      <c r="D885" s="70">
        <v>7</v>
      </c>
      <c r="E885" s="70">
        <v>6</v>
      </c>
      <c r="F885" s="70">
        <v>0</v>
      </c>
      <c r="G885" s="70">
        <v>0</v>
      </c>
      <c r="H885" s="70">
        <f t="shared" si="40"/>
        <v>49</v>
      </c>
      <c r="K885" s="70"/>
    </row>
    <row r="886" spans="1:11" x14ac:dyDescent="0.25">
      <c r="A886" s="74" t="s">
        <v>16</v>
      </c>
      <c r="B886" s="70">
        <v>0</v>
      </c>
      <c r="C886" s="70">
        <v>0</v>
      </c>
      <c r="D886" s="70">
        <v>0</v>
      </c>
      <c r="E886" s="70">
        <v>0</v>
      </c>
      <c r="F886" s="70">
        <v>0</v>
      </c>
      <c r="G886" s="70">
        <v>0</v>
      </c>
      <c r="H886" s="70">
        <f t="shared" si="40"/>
        <v>0</v>
      </c>
      <c r="K886" s="70"/>
    </row>
    <row r="887" spans="1:11" x14ac:dyDescent="0.25">
      <c r="A887" s="74" t="s">
        <v>55</v>
      </c>
      <c r="B887" s="70">
        <v>0</v>
      </c>
      <c r="C887" s="70">
        <v>4</v>
      </c>
      <c r="D887" s="70">
        <v>0</v>
      </c>
      <c r="E887" s="70">
        <v>0</v>
      </c>
      <c r="F887" s="70">
        <v>0</v>
      </c>
      <c r="G887" s="70">
        <v>0</v>
      </c>
      <c r="H887" s="70">
        <f t="shared" si="40"/>
        <v>4</v>
      </c>
      <c r="K887" s="70"/>
    </row>
    <row r="888" spans="1:11" x14ac:dyDescent="0.25">
      <c r="A888" s="74" t="s">
        <v>17</v>
      </c>
      <c r="B888" s="70">
        <v>0</v>
      </c>
      <c r="C888" s="70">
        <v>0</v>
      </c>
      <c r="D888" s="70">
        <v>3001</v>
      </c>
      <c r="E888" s="70">
        <v>0</v>
      </c>
      <c r="F888" s="70">
        <v>0</v>
      </c>
      <c r="G888" s="70">
        <v>1</v>
      </c>
      <c r="H888" s="70">
        <f t="shared" si="40"/>
        <v>3002</v>
      </c>
      <c r="K888" s="70"/>
    </row>
    <row r="889" spans="1:11" x14ac:dyDescent="0.25">
      <c r="A889" s="74" t="s">
        <v>24</v>
      </c>
      <c r="B889" s="70">
        <v>180</v>
      </c>
      <c r="C889" s="70">
        <v>970</v>
      </c>
      <c r="D889" s="70">
        <v>7904</v>
      </c>
      <c r="E889" s="70">
        <v>2312</v>
      </c>
      <c r="F889" s="70">
        <v>924</v>
      </c>
      <c r="G889" s="70">
        <v>727</v>
      </c>
      <c r="H889" s="70">
        <f t="shared" si="40"/>
        <v>13017</v>
      </c>
      <c r="K889" s="70"/>
    </row>
    <row r="892" spans="1:11" x14ac:dyDescent="0.25">
      <c r="A892" s="1" t="s">
        <v>149</v>
      </c>
    </row>
    <row r="893" spans="1:11" x14ac:dyDescent="0.25">
      <c r="A893" s="1" t="s">
        <v>113</v>
      </c>
    </row>
    <row r="895" spans="1:11" x14ac:dyDescent="0.25">
      <c r="B895" t="s">
        <v>20</v>
      </c>
      <c r="C895" t="s">
        <v>21</v>
      </c>
    </row>
    <row r="896" spans="1:11" x14ac:dyDescent="0.25">
      <c r="A896" s="27" t="s">
        <v>19</v>
      </c>
      <c r="B896" s="75">
        <v>27</v>
      </c>
      <c r="C896" s="75">
        <v>2</v>
      </c>
      <c r="D896" s="75">
        <v>7</v>
      </c>
      <c r="E896" s="75">
        <v>12</v>
      </c>
      <c r="F896" s="75">
        <v>17</v>
      </c>
      <c r="G896" s="75">
        <v>22</v>
      </c>
      <c r="H896" s="15" t="s">
        <v>24</v>
      </c>
    </row>
    <row r="897" spans="1:8" x14ac:dyDescent="0.25">
      <c r="A897" s="74" t="s">
        <v>1</v>
      </c>
      <c r="B897" s="70">
        <v>1</v>
      </c>
      <c r="C897" s="70">
        <v>9</v>
      </c>
      <c r="D897" s="70">
        <v>44</v>
      </c>
      <c r="E897" s="70">
        <v>64</v>
      </c>
      <c r="F897" s="70">
        <v>52</v>
      </c>
      <c r="G897" s="70">
        <v>33</v>
      </c>
      <c r="H897" s="11">
        <f>SUM(B897:G897)</f>
        <v>203</v>
      </c>
    </row>
    <row r="898" spans="1:8" x14ac:dyDescent="0.25">
      <c r="A898" s="74" t="s">
        <v>49</v>
      </c>
      <c r="B898" s="70">
        <v>0</v>
      </c>
      <c r="C898" s="70">
        <v>0</v>
      </c>
      <c r="D898" s="70">
        <v>0</v>
      </c>
      <c r="E898" s="70">
        <v>0</v>
      </c>
      <c r="F898" s="70">
        <v>0</v>
      </c>
      <c r="G898" s="70">
        <v>0</v>
      </c>
      <c r="H898" s="11">
        <f t="shared" ref="H898:H932" si="41">SUM(B898:G898)</f>
        <v>0</v>
      </c>
    </row>
    <row r="899" spans="1:8" x14ac:dyDescent="0.25">
      <c r="A899" s="74" t="s">
        <v>45</v>
      </c>
      <c r="B899" s="70">
        <v>0</v>
      </c>
      <c r="C899" s="70">
        <v>0</v>
      </c>
      <c r="D899" s="70">
        <v>0</v>
      </c>
      <c r="E899" s="70">
        <v>0</v>
      </c>
      <c r="F899" s="70">
        <v>0</v>
      </c>
      <c r="G899" s="70">
        <v>0</v>
      </c>
      <c r="H899" s="11">
        <f t="shared" si="41"/>
        <v>0</v>
      </c>
    </row>
    <row r="900" spans="1:8" x14ac:dyDescent="0.25">
      <c r="A900" s="74" t="s">
        <v>41</v>
      </c>
      <c r="B900" s="70">
        <v>11</v>
      </c>
      <c r="C900" s="70">
        <v>4</v>
      </c>
      <c r="D900" s="70">
        <v>0</v>
      </c>
      <c r="E900" s="70">
        <v>0</v>
      </c>
      <c r="F900" s="70">
        <v>0</v>
      </c>
      <c r="G900" s="70">
        <v>0</v>
      </c>
      <c r="H900" s="11">
        <f t="shared" si="41"/>
        <v>15</v>
      </c>
    </row>
    <row r="901" spans="1:8" x14ac:dyDescent="0.25">
      <c r="A901" s="74" t="s">
        <v>2</v>
      </c>
      <c r="B901" s="70">
        <v>37</v>
      </c>
      <c r="C901" s="70">
        <v>21</v>
      </c>
      <c r="D901" s="70">
        <v>38</v>
      </c>
      <c r="E901" s="70">
        <v>9</v>
      </c>
      <c r="F901" s="70">
        <v>2</v>
      </c>
      <c r="G901" s="70">
        <v>0</v>
      </c>
      <c r="H901" s="11">
        <f t="shared" si="41"/>
        <v>107</v>
      </c>
    </row>
    <row r="902" spans="1:8" x14ac:dyDescent="0.25">
      <c r="A902" s="74" t="s">
        <v>43</v>
      </c>
      <c r="B902" s="70">
        <v>0</v>
      </c>
      <c r="C902" s="70">
        <v>0</v>
      </c>
      <c r="D902" s="70">
        <v>0</v>
      </c>
      <c r="E902" s="70">
        <v>0</v>
      </c>
      <c r="F902" s="70">
        <v>0</v>
      </c>
      <c r="G902" s="70">
        <v>0</v>
      </c>
      <c r="H902" s="11">
        <f t="shared" si="41"/>
        <v>0</v>
      </c>
    </row>
    <row r="903" spans="1:8" x14ac:dyDescent="0.25">
      <c r="A903" s="74" t="s">
        <v>3</v>
      </c>
      <c r="B903" s="70">
        <v>2</v>
      </c>
      <c r="C903" s="70">
        <v>4</v>
      </c>
      <c r="D903" s="70">
        <v>0</v>
      </c>
      <c r="E903" s="70">
        <v>0</v>
      </c>
      <c r="F903" s="70">
        <v>0</v>
      </c>
      <c r="G903" s="70">
        <v>0</v>
      </c>
      <c r="H903" s="11">
        <f t="shared" si="41"/>
        <v>6</v>
      </c>
    </row>
    <row r="904" spans="1:8" x14ac:dyDescent="0.25">
      <c r="A904" s="74" t="s">
        <v>4</v>
      </c>
      <c r="B904" s="70">
        <v>0</v>
      </c>
      <c r="C904" s="70">
        <v>0</v>
      </c>
      <c r="D904" s="70">
        <v>0</v>
      </c>
      <c r="E904" s="70">
        <v>0</v>
      </c>
      <c r="F904" s="70">
        <v>4</v>
      </c>
      <c r="G904" s="70">
        <v>0</v>
      </c>
      <c r="H904" s="11">
        <f t="shared" si="41"/>
        <v>4</v>
      </c>
    </row>
    <row r="905" spans="1:8" x14ac:dyDescent="0.25">
      <c r="A905" s="74" t="s">
        <v>48</v>
      </c>
      <c r="B905" s="70">
        <v>0</v>
      </c>
      <c r="C905" s="70">
        <v>0</v>
      </c>
      <c r="D905" s="70">
        <v>0</v>
      </c>
      <c r="E905" s="70">
        <v>0</v>
      </c>
      <c r="F905" s="70">
        <v>0</v>
      </c>
      <c r="G905" s="70">
        <v>0</v>
      </c>
      <c r="H905" s="11">
        <f t="shared" si="41"/>
        <v>0</v>
      </c>
    </row>
    <row r="906" spans="1:8" x14ac:dyDescent="0.25">
      <c r="A906" s="74" t="s">
        <v>6</v>
      </c>
      <c r="B906" s="70">
        <v>0</v>
      </c>
      <c r="C906" s="70">
        <v>0</v>
      </c>
      <c r="D906" s="70">
        <v>0</v>
      </c>
      <c r="E906" s="70">
        <v>0</v>
      </c>
      <c r="F906" s="70">
        <v>0</v>
      </c>
      <c r="G906" s="70">
        <v>0</v>
      </c>
      <c r="H906" s="11">
        <f t="shared" si="41"/>
        <v>0</v>
      </c>
    </row>
    <row r="907" spans="1:8" x14ac:dyDescent="0.25">
      <c r="A907" s="74" t="s">
        <v>7</v>
      </c>
      <c r="B907" s="70">
        <v>0</v>
      </c>
      <c r="C907" s="70">
        <v>2</v>
      </c>
      <c r="D907" s="70">
        <v>12</v>
      </c>
      <c r="E907" s="70">
        <v>0</v>
      </c>
      <c r="F907" s="70">
        <v>0</v>
      </c>
      <c r="G907" s="70">
        <v>5</v>
      </c>
      <c r="H907" s="11">
        <f t="shared" si="41"/>
        <v>19</v>
      </c>
    </row>
    <row r="908" spans="1:8" x14ac:dyDescent="0.25">
      <c r="A908" s="74" t="s">
        <v>81</v>
      </c>
      <c r="B908" s="70">
        <v>0</v>
      </c>
      <c r="C908" s="70">
        <v>0</v>
      </c>
      <c r="D908" s="70">
        <v>0</v>
      </c>
      <c r="E908" s="70">
        <v>0</v>
      </c>
      <c r="F908" s="70">
        <v>0</v>
      </c>
      <c r="G908" s="70">
        <v>0</v>
      </c>
      <c r="H908" s="11">
        <f t="shared" si="41"/>
        <v>0</v>
      </c>
    </row>
    <row r="909" spans="1:8" x14ac:dyDescent="0.25">
      <c r="A909" s="74" t="s">
        <v>50</v>
      </c>
      <c r="B909" s="70">
        <v>0</v>
      </c>
      <c r="C909" s="70">
        <v>0</v>
      </c>
      <c r="D909" s="70">
        <v>0</v>
      </c>
      <c r="E909" s="70">
        <v>0</v>
      </c>
      <c r="F909" s="70">
        <v>0</v>
      </c>
      <c r="G909" s="70">
        <v>0</v>
      </c>
      <c r="H909" s="11">
        <f t="shared" si="41"/>
        <v>0</v>
      </c>
    </row>
    <row r="910" spans="1:8" x14ac:dyDescent="0.25">
      <c r="A910" s="74" t="s">
        <v>51</v>
      </c>
      <c r="B910" s="70">
        <v>0</v>
      </c>
      <c r="C910" s="70">
        <v>0</v>
      </c>
      <c r="D910" s="70">
        <v>0</v>
      </c>
      <c r="E910" s="70">
        <v>0</v>
      </c>
      <c r="F910" s="70">
        <v>0</v>
      </c>
      <c r="G910" s="70">
        <v>0</v>
      </c>
      <c r="H910" s="11">
        <f t="shared" si="41"/>
        <v>0</v>
      </c>
    </row>
    <row r="911" spans="1:8" x14ac:dyDescent="0.25">
      <c r="A911" s="74" t="s">
        <v>42</v>
      </c>
      <c r="B911" s="70">
        <v>0</v>
      </c>
      <c r="C911" s="70">
        <v>4</v>
      </c>
      <c r="D911" s="70">
        <v>0</v>
      </c>
      <c r="E911" s="70">
        <v>0</v>
      </c>
      <c r="F911" s="70">
        <v>0</v>
      </c>
      <c r="G911" s="70">
        <v>0</v>
      </c>
      <c r="H911" s="11">
        <f t="shared" si="41"/>
        <v>4</v>
      </c>
    </row>
    <row r="912" spans="1:8" x14ac:dyDescent="0.25">
      <c r="A912" s="74" t="s">
        <v>8</v>
      </c>
      <c r="B912" s="70">
        <v>0</v>
      </c>
      <c r="C912" s="70">
        <v>0</v>
      </c>
      <c r="D912" s="70">
        <v>0</v>
      </c>
      <c r="E912" s="70">
        <v>15</v>
      </c>
      <c r="F912" s="70">
        <v>20</v>
      </c>
      <c r="G912" s="70">
        <v>1</v>
      </c>
      <c r="H912" s="11">
        <f t="shared" si="41"/>
        <v>36</v>
      </c>
    </row>
    <row r="913" spans="1:8" x14ac:dyDescent="0.25">
      <c r="A913" s="74" t="s">
        <v>9</v>
      </c>
      <c r="B913" s="70">
        <v>6</v>
      </c>
      <c r="C913" s="70">
        <v>88</v>
      </c>
      <c r="D913" s="70">
        <v>850</v>
      </c>
      <c r="E913" s="70">
        <v>784</v>
      </c>
      <c r="F913" s="70">
        <v>276</v>
      </c>
      <c r="G913" s="70">
        <v>382</v>
      </c>
      <c r="H913" s="11">
        <f t="shared" si="41"/>
        <v>2386</v>
      </c>
    </row>
    <row r="914" spans="1:8" x14ac:dyDescent="0.25">
      <c r="A914" s="74" t="s">
        <v>44</v>
      </c>
      <c r="B914" s="70">
        <v>0</v>
      </c>
      <c r="C914" s="70">
        <v>0</v>
      </c>
      <c r="D914" s="70">
        <v>1</v>
      </c>
      <c r="E914" s="70">
        <v>1</v>
      </c>
      <c r="F914" s="70">
        <v>0</v>
      </c>
      <c r="G914" s="70">
        <v>0</v>
      </c>
      <c r="H914" s="11">
        <f t="shared" si="41"/>
        <v>2</v>
      </c>
    </row>
    <row r="915" spans="1:8" x14ac:dyDescent="0.25">
      <c r="A915" s="74" t="s">
        <v>10</v>
      </c>
      <c r="B915" s="70">
        <v>1</v>
      </c>
      <c r="C915" s="70">
        <v>2</v>
      </c>
      <c r="D915" s="70">
        <v>15</v>
      </c>
      <c r="E915" s="70">
        <v>30</v>
      </c>
      <c r="F915" s="70">
        <v>1</v>
      </c>
      <c r="G915" s="70">
        <v>0</v>
      </c>
      <c r="H915" s="11">
        <f t="shared" si="41"/>
        <v>49</v>
      </c>
    </row>
    <row r="916" spans="1:8" x14ac:dyDescent="0.25">
      <c r="A916" s="74" t="s">
        <v>11</v>
      </c>
      <c r="B916" s="70">
        <v>61</v>
      </c>
      <c r="C916" s="70">
        <v>265</v>
      </c>
      <c r="D916" s="70">
        <v>1989</v>
      </c>
      <c r="E916" s="70">
        <v>1170</v>
      </c>
      <c r="F916" s="70">
        <v>329</v>
      </c>
      <c r="G916" s="70">
        <v>20</v>
      </c>
      <c r="H916" s="11">
        <f t="shared" si="41"/>
        <v>3834</v>
      </c>
    </row>
    <row r="917" spans="1:8" x14ac:dyDescent="0.25">
      <c r="A917" s="74" t="s">
        <v>12</v>
      </c>
      <c r="B917" s="70">
        <v>0</v>
      </c>
      <c r="C917" s="70">
        <v>19</v>
      </c>
      <c r="D917" s="70">
        <v>69</v>
      </c>
      <c r="E917" s="70">
        <v>0</v>
      </c>
      <c r="F917" s="70">
        <v>23</v>
      </c>
      <c r="G917" s="70">
        <v>1</v>
      </c>
      <c r="H917" s="11">
        <f t="shared" si="41"/>
        <v>112</v>
      </c>
    </row>
    <row r="918" spans="1:8" x14ac:dyDescent="0.25">
      <c r="A918" s="74" t="s">
        <v>32</v>
      </c>
      <c r="B918" s="70">
        <v>0</v>
      </c>
      <c r="C918" s="70">
        <v>0</v>
      </c>
      <c r="D918" s="70">
        <v>0</v>
      </c>
      <c r="E918" s="70">
        <v>0</v>
      </c>
      <c r="F918" s="70">
        <v>11</v>
      </c>
      <c r="G918" s="70">
        <v>1</v>
      </c>
      <c r="H918" s="11">
        <f t="shared" si="41"/>
        <v>12</v>
      </c>
    </row>
    <row r="919" spans="1:8" x14ac:dyDescent="0.25">
      <c r="A919" s="74" t="s">
        <v>18</v>
      </c>
      <c r="B919" s="70">
        <v>8</v>
      </c>
      <c r="C919" s="70">
        <v>103</v>
      </c>
      <c r="D919" s="70">
        <v>765</v>
      </c>
      <c r="E919" s="70">
        <v>61</v>
      </c>
      <c r="F919" s="70">
        <v>50</v>
      </c>
      <c r="G919" s="70">
        <v>0</v>
      </c>
      <c r="H919" s="11">
        <f t="shared" si="41"/>
        <v>987</v>
      </c>
    </row>
    <row r="920" spans="1:8" x14ac:dyDescent="0.25">
      <c r="A920" s="74" t="s">
        <v>46</v>
      </c>
      <c r="B920" s="70">
        <v>0</v>
      </c>
      <c r="C920" s="70">
        <v>0</v>
      </c>
      <c r="D920" s="70">
        <v>0</v>
      </c>
      <c r="E920" s="70">
        <v>0</v>
      </c>
      <c r="F920" s="70">
        <v>0</v>
      </c>
      <c r="G920" s="70">
        <v>2</v>
      </c>
      <c r="H920" s="11">
        <f t="shared" si="41"/>
        <v>2</v>
      </c>
    </row>
    <row r="921" spans="1:8" x14ac:dyDescent="0.25">
      <c r="A921" s="74" t="s">
        <v>13</v>
      </c>
      <c r="B921" s="70">
        <v>0</v>
      </c>
      <c r="C921" s="70">
        <v>0</v>
      </c>
      <c r="D921" s="70">
        <v>0</v>
      </c>
      <c r="E921" s="70">
        <v>0</v>
      </c>
      <c r="F921" s="70">
        <v>0</v>
      </c>
      <c r="G921" s="70">
        <v>90</v>
      </c>
      <c r="H921" s="11">
        <f t="shared" si="41"/>
        <v>90</v>
      </c>
    </row>
    <row r="922" spans="1:8" x14ac:dyDescent="0.25">
      <c r="A922" s="74" t="s">
        <v>14</v>
      </c>
      <c r="B922" s="70">
        <v>46</v>
      </c>
      <c r="C922" s="70">
        <v>290</v>
      </c>
      <c r="D922" s="70">
        <v>940</v>
      </c>
      <c r="E922" s="70">
        <v>87</v>
      </c>
      <c r="F922" s="70">
        <v>108</v>
      </c>
      <c r="G922" s="70">
        <v>9</v>
      </c>
      <c r="H922" s="11">
        <f t="shared" si="41"/>
        <v>1480</v>
      </c>
    </row>
    <row r="923" spans="1:8" x14ac:dyDescent="0.25">
      <c r="A923" s="74" t="s">
        <v>40</v>
      </c>
      <c r="B923" s="70">
        <v>0</v>
      </c>
      <c r="C923" s="70">
        <v>1</v>
      </c>
      <c r="D923" s="70">
        <v>0</v>
      </c>
      <c r="E923" s="70">
        <v>1</v>
      </c>
      <c r="F923" s="70">
        <v>3</v>
      </c>
      <c r="G923" s="70">
        <v>1</v>
      </c>
      <c r="H923" s="11">
        <f t="shared" si="41"/>
        <v>6</v>
      </c>
    </row>
    <row r="924" spans="1:8" x14ac:dyDescent="0.25">
      <c r="A924" s="74" t="s">
        <v>52</v>
      </c>
      <c r="B924" s="70">
        <v>0</v>
      </c>
      <c r="C924" s="70">
        <v>0</v>
      </c>
      <c r="D924" s="70">
        <v>0</v>
      </c>
      <c r="E924" s="70">
        <v>0</v>
      </c>
      <c r="F924" s="70">
        <v>0</v>
      </c>
      <c r="G924" s="70">
        <v>0</v>
      </c>
      <c r="H924" s="11">
        <f t="shared" si="41"/>
        <v>0</v>
      </c>
    </row>
    <row r="925" spans="1:8" x14ac:dyDescent="0.25">
      <c r="A925" s="74" t="s">
        <v>53</v>
      </c>
      <c r="B925" s="70">
        <v>0</v>
      </c>
      <c r="C925" s="70">
        <v>0</v>
      </c>
      <c r="D925" s="70">
        <v>0</v>
      </c>
      <c r="E925" s="70">
        <v>0</v>
      </c>
      <c r="F925" s="70">
        <v>1</v>
      </c>
      <c r="G925" s="70">
        <v>0</v>
      </c>
      <c r="H925" s="11">
        <f t="shared" si="41"/>
        <v>1</v>
      </c>
    </row>
    <row r="926" spans="1:8" x14ac:dyDescent="0.25">
      <c r="A926" s="74" t="s">
        <v>15</v>
      </c>
      <c r="B926" s="70">
        <v>1</v>
      </c>
      <c r="C926" s="70">
        <v>0</v>
      </c>
      <c r="D926" s="70">
        <v>0</v>
      </c>
      <c r="E926" s="70">
        <v>0</v>
      </c>
      <c r="F926" s="70">
        <v>2</v>
      </c>
      <c r="G926" s="70">
        <v>0</v>
      </c>
      <c r="H926" s="11">
        <f t="shared" si="41"/>
        <v>3</v>
      </c>
    </row>
    <row r="927" spans="1:8" x14ac:dyDescent="0.25">
      <c r="A927" s="74" t="s">
        <v>54</v>
      </c>
      <c r="B927" s="70">
        <v>0</v>
      </c>
      <c r="C927" s="70">
        <v>0</v>
      </c>
      <c r="D927" s="70">
        <v>0</v>
      </c>
      <c r="E927" s="70">
        <v>0</v>
      </c>
      <c r="F927" s="70">
        <v>0</v>
      </c>
      <c r="G927" s="70">
        <v>0</v>
      </c>
      <c r="H927" s="11">
        <f t="shared" si="41"/>
        <v>0</v>
      </c>
    </row>
    <row r="928" spans="1:8" x14ac:dyDescent="0.25">
      <c r="A928" s="74" t="s">
        <v>47</v>
      </c>
      <c r="B928" s="70">
        <v>0</v>
      </c>
      <c r="C928" s="70">
        <v>30</v>
      </c>
      <c r="D928" s="70">
        <v>7</v>
      </c>
      <c r="E928" s="70">
        <v>6</v>
      </c>
      <c r="F928" s="70">
        <v>0</v>
      </c>
      <c r="G928" s="70">
        <v>0</v>
      </c>
      <c r="H928" s="11">
        <f t="shared" si="41"/>
        <v>43</v>
      </c>
    </row>
    <row r="929" spans="1:8" x14ac:dyDescent="0.25">
      <c r="A929" s="74" t="s">
        <v>16</v>
      </c>
      <c r="B929" s="70">
        <v>0</v>
      </c>
      <c r="C929" s="70">
        <v>0</v>
      </c>
      <c r="D929" s="70">
        <v>0</v>
      </c>
      <c r="E929" s="70">
        <v>0</v>
      </c>
      <c r="F929" s="70">
        <v>0</v>
      </c>
      <c r="G929" s="70">
        <v>0</v>
      </c>
      <c r="H929" s="11">
        <f t="shared" si="41"/>
        <v>0</v>
      </c>
    </row>
    <row r="930" spans="1:8" x14ac:dyDescent="0.25">
      <c r="A930" s="74" t="s">
        <v>55</v>
      </c>
      <c r="B930" s="70">
        <v>0</v>
      </c>
      <c r="C930" s="70">
        <v>0</v>
      </c>
      <c r="D930" s="70">
        <v>0</v>
      </c>
      <c r="E930" s="70">
        <v>0</v>
      </c>
      <c r="F930" s="70">
        <v>0</v>
      </c>
      <c r="G930" s="70">
        <v>0</v>
      </c>
      <c r="H930" s="11">
        <f t="shared" si="41"/>
        <v>0</v>
      </c>
    </row>
    <row r="931" spans="1:8" x14ac:dyDescent="0.25">
      <c r="A931" s="74" t="s">
        <v>17</v>
      </c>
      <c r="B931" s="70">
        <v>0</v>
      </c>
      <c r="C931" s="70">
        <v>0</v>
      </c>
      <c r="D931" s="70">
        <v>1</v>
      </c>
      <c r="E931" s="70">
        <v>0</v>
      </c>
      <c r="F931" s="70">
        <v>0</v>
      </c>
      <c r="G931" s="70">
        <v>0</v>
      </c>
      <c r="H931" s="11">
        <f t="shared" si="41"/>
        <v>1</v>
      </c>
    </row>
    <row r="932" spans="1:8" x14ac:dyDescent="0.25">
      <c r="A932" s="74" t="s">
        <v>24</v>
      </c>
      <c r="B932" s="70">
        <v>174</v>
      </c>
      <c r="C932" s="70">
        <v>842</v>
      </c>
      <c r="D932" s="70">
        <v>4731</v>
      </c>
      <c r="E932" s="70">
        <v>2228</v>
      </c>
      <c r="F932" s="70">
        <v>882</v>
      </c>
      <c r="G932" s="70">
        <v>545</v>
      </c>
      <c r="H932" s="11">
        <f t="shared" si="41"/>
        <v>9402</v>
      </c>
    </row>
    <row r="935" spans="1:8" x14ac:dyDescent="0.25">
      <c r="A935" s="30" t="s">
        <v>181</v>
      </c>
    </row>
    <row r="936" spans="1:8" x14ac:dyDescent="0.25">
      <c r="A936" s="1" t="s">
        <v>111</v>
      </c>
    </row>
    <row r="937" spans="1:8" x14ac:dyDescent="0.25">
      <c r="B937" t="s">
        <v>20</v>
      </c>
      <c r="C937" t="s">
        <v>21</v>
      </c>
    </row>
    <row r="938" spans="1:8" x14ac:dyDescent="0.25">
      <c r="A938" s="27" t="s">
        <v>19</v>
      </c>
      <c r="B938" s="75">
        <v>26</v>
      </c>
      <c r="C938" s="75">
        <v>1</v>
      </c>
      <c r="D938" s="75">
        <v>6</v>
      </c>
      <c r="E938" s="75">
        <v>11</v>
      </c>
      <c r="F938" s="75">
        <v>16</v>
      </c>
      <c r="G938" s="75">
        <v>21</v>
      </c>
      <c r="H938" s="15" t="s">
        <v>24</v>
      </c>
    </row>
    <row r="939" spans="1:8" x14ac:dyDescent="0.25">
      <c r="A939" s="74" t="s">
        <v>1</v>
      </c>
      <c r="B939" s="70">
        <v>0</v>
      </c>
      <c r="C939" s="70">
        <v>16</v>
      </c>
      <c r="D939" s="70">
        <v>23</v>
      </c>
      <c r="E939" s="70">
        <v>53</v>
      </c>
      <c r="F939" s="70">
        <v>96</v>
      </c>
      <c r="G939" s="70">
        <v>51</v>
      </c>
      <c r="H939" s="70">
        <f>SUM(B939:G939)</f>
        <v>239</v>
      </c>
    </row>
    <row r="940" spans="1:8" x14ac:dyDescent="0.25">
      <c r="A940" s="74" t="s">
        <v>49</v>
      </c>
      <c r="B940" s="70">
        <v>0</v>
      </c>
      <c r="C940" s="70">
        <v>0</v>
      </c>
      <c r="D940" s="70">
        <v>0</v>
      </c>
      <c r="E940" s="70">
        <v>0</v>
      </c>
      <c r="F940" s="70">
        <v>0</v>
      </c>
      <c r="G940" s="70">
        <v>0</v>
      </c>
      <c r="H940" s="70">
        <f t="shared" ref="H940:H974" si="42">SUM(B940:G940)</f>
        <v>0</v>
      </c>
    </row>
    <row r="941" spans="1:8" x14ac:dyDescent="0.25">
      <c r="A941" s="74" t="s">
        <v>45</v>
      </c>
      <c r="B941" s="70">
        <v>0</v>
      </c>
      <c r="C941" s="70">
        <v>0</v>
      </c>
      <c r="D941" s="70">
        <v>0</v>
      </c>
      <c r="E941" s="70">
        <v>0</v>
      </c>
      <c r="F941" s="70">
        <v>0</v>
      </c>
      <c r="G941" s="70">
        <v>0</v>
      </c>
      <c r="H941" s="70">
        <f t="shared" si="42"/>
        <v>0</v>
      </c>
    </row>
    <row r="942" spans="1:8" x14ac:dyDescent="0.25">
      <c r="A942" s="74" t="s">
        <v>41</v>
      </c>
      <c r="B942" s="70">
        <v>0</v>
      </c>
      <c r="C942" s="70">
        <v>0</v>
      </c>
      <c r="D942" s="70">
        <v>0</v>
      </c>
      <c r="E942" s="70">
        <v>2</v>
      </c>
      <c r="F942" s="70">
        <v>2</v>
      </c>
      <c r="G942" s="70">
        <v>0</v>
      </c>
      <c r="H942" s="70">
        <f t="shared" si="42"/>
        <v>4</v>
      </c>
    </row>
    <row r="943" spans="1:8" x14ac:dyDescent="0.25">
      <c r="A943" s="74" t="s">
        <v>2</v>
      </c>
      <c r="B943" s="70">
        <v>32</v>
      </c>
      <c r="C943" s="70">
        <v>141</v>
      </c>
      <c r="D943" s="70">
        <v>20</v>
      </c>
      <c r="E943" s="70">
        <v>13</v>
      </c>
      <c r="F943" s="70">
        <v>2</v>
      </c>
      <c r="G943" s="70">
        <v>2</v>
      </c>
      <c r="H943" s="70">
        <f t="shared" si="42"/>
        <v>210</v>
      </c>
    </row>
    <row r="944" spans="1:8" x14ac:dyDescent="0.25">
      <c r="A944" s="74" t="s">
        <v>43</v>
      </c>
      <c r="B944" s="70">
        <v>0</v>
      </c>
      <c r="C944" s="70">
        <v>0</v>
      </c>
      <c r="D944" s="70">
        <v>6</v>
      </c>
      <c r="E944" s="70">
        <v>2</v>
      </c>
      <c r="F944" s="70">
        <v>0</v>
      </c>
      <c r="G944" s="70">
        <v>2</v>
      </c>
      <c r="H944" s="70">
        <f t="shared" si="42"/>
        <v>10</v>
      </c>
    </row>
    <row r="945" spans="1:8" x14ac:dyDescent="0.25">
      <c r="A945" s="74" t="s">
        <v>3</v>
      </c>
      <c r="B945" s="70">
        <v>4</v>
      </c>
      <c r="C945" s="70">
        <v>3</v>
      </c>
      <c r="D945" s="70">
        <v>12</v>
      </c>
      <c r="E945" s="70">
        <v>4</v>
      </c>
      <c r="F945" s="70">
        <v>4</v>
      </c>
      <c r="G945" s="70">
        <v>3</v>
      </c>
      <c r="H945" s="70">
        <f t="shared" si="42"/>
        <v>30</v>
      </c>
    </row>
    <row r="946" spans="1:8" x14ac:dyDescent="0.25">
      <c r="A946" s="74" t="s">
        <v>4</v>
      </c>
      <c r="B946" s="70">
        <v>0</v>
      </c>
      <c r="C946" s="70">
        <v>3</v>
      </c>
      <c r="D946" s="70">
        <v>1</v>
      </c>
      <c r="E946" s="70">
        <v>4</v>
      </c>
      <c r="F946" s="70">
        <v>1</v>
      </c>
      <c r="G946" s="70">
        <v>1</v>
      </c>
      <c r="H946" s="70">
        <f t="shared" si="42"/>
        <v>10</v>
      </c>
    </row>
    <row r="947" spans="1:8" x14ac:dyDescent="0.25">
      <c r="A947" s="74" t="s">
        <v>48</v>
      </c>
      <c r="B947" s="70">
        <v>0</v>
      </c>
      <c r="C947" s="70">
        <v>0</v>
      </c>
      <c r="D947" s="70">
        <v>5</v>
      </c>
      <c r="E947" s="70">
        <v>0</v>
      </c>
      <c r="F947" s="70">
        <v>0</v>
      </c>
      <c r="G947" s="70">
        <v>0</v>
      </c>
      <c r="H947" s="70">
        <f t="shared" si="42"/>
        <v>5</v>
      </c>
    </row>
    <row r="948" spans="1:8" x14ac:dyDescent="0.25">
      <c r="A948" s="74" t="s">
        <v>6</v>
      </c>
      <c r="B948" s="70">
        <v>0</v>
      </c>
      <c r="C948" s="70">
        <v>0</v>
      </c>
      <c r="D948" s="70">
        <v>0</v>
      </c>
      <c r="E948" s="70">
        <v>0</v>
      </c>
      <c r="F948" s="70">
        <v>0</v>
      </c>
      <c r="G948" s="70">
        <v>0</v>
      </c>
      <c r="H948" s="70">
        <f t="shared" si="42"/>
        <v>0</v>
      </c>
    </row>
    <row r="949" spans="1:8" x14ac:dyDescent="0.25">
      <c r="A949" s="74" t="s">
        <v>7</v>
      </c>
      <c r="B949" s="70">
        <v>0</v>
      </c>
      <c r="C949" s="70">
        <v>3</v>
      </c>
      <c r="D949" s="70">
        <v>4</v>
      </c>
      <c r="E949" s="70">
        <v>2</v>
      </c>
      <c r="F949" s="70">
        <v>19</v>
      </c>
      <c r="G949" s="70">
        <v>0</v>
      </c>
      <c r="H949" s="70">
        <f t="shared" si="42"/>
        <v>28</v>
      </c>
    </row>
    <row r="950" spans="1:8" x14ac:dyDescent="0.25">
      <c r="A950" s="74" t="s">
        <v>81</v>
      </c>
      <c r="B950" s="70">
        <v>0</v>
      </c>
      <c r="C950" s="70">
        <v>0</v>
      </c>
      <c r="D950" s="70">
        <v>0</v>
      </c>
      <c r="E950" s="70">
        <v>0</v>
      </c>
      <c r="F950" s="70">
        <v>0</v>
      </c>
      <c r="G950" s="70">
        <v>0</v>
      </c>
      <c r="H950" s="70">
        <f t="shared" si="42"/>
        <v>0</v>
      </c>
    </row>
    <row r="951" spans="1:8" x14ac:dyDescent="0.25">
      <c r="A951" s="74" t="s">
        <v>50</v>
      </c>
      <c r="B951" s="70">
        <v>0</v>
      </c>
      <c r="C951" s="70">
        <v>0</v>
      </c>
      <c r="D951" s="70">
        <v>0</v>
      </c>
      <c r="E951" s="70">
        <v>0</v>
      </c>
      <c r="F951" s="70">
        <v>0</v>
      </c>
      <c r="G951" s="70">
        <v>0</v>
      </c>
      <c r="H951" s="70">
        <f t="shared" si="42"/>
        <v>0</v>
      </c>
    </row>
    <row r="952" spans="1:8" x14ac:dyDescent="0.25">
      <c r="A952" s="74" t="s">
        <v>51</v>
      </c>
      <c r="B952" s="70">
        <v>0</v>
      </c>
      <c r="C952" s="70">
        <v>0</v>
      </c>
      <c r="D952" s="70">
        <v>0</v>
      </c>
      <c r="E952" s="70">
        <v>0</v>
      </c>
      <c r="F952" s="70">
        <v>0</v>
      </c>
      <c r="G952" s="70">
        <v>0</v>
      </c>
      <c r="H952" s="70">
        <f t="shared" si="42"/>
        <v>0</v>
      </c>
    </row>
    <row r="953" spans="1:8" x14ac:dyDescent="0.25">
      <c r="A953" s="74" t="s">
        <v>42</v>
      </c>
      <c r="B953" s="70">
        <v>0</v>
      </c>
      <c r="C953" s="70">
        <v>0</v>
      </c>
      <c r="D953" s="70">
        <v>4</v>
      </c>
      <c r="E953" s="70">
        <v>0</v>
      </c>
      <c r="F953" s="70">
        <v>0</v>
      </c>
      <c r="G953" s="70">
        <v>0</v>
      </c>
      <c r="H953" s="70">
        <f t="shared" si="42"/>
        <v>4</v>
      </c>
    </row>
    <row r="954" spans="1:8" x14ac:dyDescent="0.25">
      <c r="A954" s="74" t="s">
        <v>8</v>
      </c>
      <c r="B954" s="70">
        <v>0</v>
      </c>
      <c r="C954" s="70">
        <v>0</v>
      </c>
      <c r="D954" s="70">
        <v>1</v>
      </c>
      <c r="E954" s="70">
        <v>18</v>
      </c>
      <c r="F954" s="70">
        <v>12</v>
      </c>
      <c r="G954" s="70">
        <v>8</v>
      </c>
      <c r="H954" s="70">
        <f t="shared" si="42"/>
        <v>39</v>
      </c>
    </row>
    <row r="955" spans="1:8" x14ac:dyDescent="0.25">
      <c r="A955" s="74" t="s">
        <v>9</v>
      </c>
      <c r="B955" s="70">
        <v>0</v>
      </c>
      <c r="C955" s="70">
        <v>118</v>
      </c>
      <c r="D955" s="70">
        <v>1240</v>
      </c>
      <c r="E955" s="70">
        <v>663</v>
      </c>
      <c r="F955" s="70">
        <v>40</v>
      </c>
      <c r="G955" s="70">
        <v>50</v>
      </c>
      <c r="H955" s="70">
        <f t="shared" si="42"/>
        <v>2111</v>
      </c>
    </row>
    <row r="956" spans="1:8" x14ac:dyDescent="0.25">
      <c r="A956" s="74" t="s">
        <v>44</v>
      </c>
      <c r="B956" s="70">
        <v>0</v>
      </c>
      <c r="C956" s="70">
        <v>0</v>
      </c>
      <c r="D956" s="70">
        <v>4</v>
      </c>
      <c r="E956" s="70">
        <v>0</v>
      </c>
      <c r="F956" s="70">
        <v>0</v>
      </c>
      <c r="G956" s="70">
        <v>0</v>
      </c>
      <c r="H956" s="70">
        <f t="shared" si="42"/>
        <v>4</v>
      </c>
    </row>
    <row r="957" spans="1:8" x14ac:dyDescent="0.25">
      <c r="A957" s="74" t="s">
        <v>10</v>
      </c>
      <c r="B957" s="70">
        <v>0</v>
      </c>
      <c r="C957" s="70">
        <v>0</v>
      </c>
      <c r="D957" s="70">
        <v>325</v>
      </c>
      <c r="E957" s="70">
        <v>27</v>
      </c>
      <c r="F957" s="70">
        <v>0</v>
      </c>
      <c r="G957" s="70">
        <v>0</v>
      </c>
      <c r="H957" s="70">
        <f t="shared" si="42"/>
        <v>352</v>
      </c>
    </row>
    <row r="958" spans="1:8" x14ac:dyDescent="0.25">
      <c r="A958" s="74" t="s">
        <v>11</v>
      </c>
      <c r="B958" s="70">
        <v>1</v>
      </c>
      <c r="C958" s="70">
        <v>100</v>
      </c>
      <c r="D958" s="70">
        <v>301</v>
      </c>
      <c r="E958" s="70">
        <v>1251</v>
      </c>
      <c r="F958" s="70">
        <v>594</v>
      </c>
      <c r="G958" s="70">
        <v>20</v>
      </c>
      <c r="H958" s="70">
        <f t="shared" si="42"/>
        <v>2267</v>
      </c>
    </row>
    <row r="959" spans="1:8" x14ac:dyDescent="0.25">
      <c r="A959" s="74" t="s">
        <v>12</v>
      </c>
      <c r="B959" s="70">
        <v>0</v>
      </c>
      <c r="C959" s="70">
        <v>45</v>
      </c>
      <c r="D959" s="70">
        <v>3</v>
      </c>
      <c r="E959" s="70">
        <v>28</v>
      </c>
      <c r="F959" s="70">
        <v>86</v>
      </c>
      <c r="G959" s="70">
        <v>0</v>
      </c>
      <c r="H959" s="70">
        <f t="shared" si="42"/>
        <v>162</v>
      </c>
    </row>
    <row r="960" spans="1:8" x14ac:dyDescent="0.25">
      <c r="A960" s="74" t="s">
        <v>32</v>
      </c>
      <c r="B960" s="70">
        <v>0</v>
      </c>
      <c r="C960" s="70">
        <v>2</v>
      </c>
      <c r="D960" s="70">
        <v>0</v>
      </c>
      <c r="E960" s="70">
        <v>0</v>
      </c>
      <c r="F960" s="70">
        <v>27</v>
      </c>
      <c r="G960" s="70">
        <v>4</v>
      </c>
      <c r="H960" s="70">
        <f t="shared" si="42"/>
        <v>33</v>
      </c>
    </row>
    <row r="961" spans="1:8" x14ac:dyDescent="0.25">
      <c r="A961" s="74" t="s">
        <v>18</v>
      </c>
      <c r="B961" s="70">
        <v>0</v>
      </c>
      <c r="C961" s="70">
        <v>10</v>
      </c>
      <c r="D961" s="70">
        <v>94</v>
      </c>
      <c r="E961" s="70">
        <v>30</v>
      </c>
      <c r="F961" s="70">
        <v>166</v>
      </c>
      <c r="G961" s="70">
        <v>6</v>
      </c>
      <c r="H961" s="70">
        <f t="shared" si="42"/>
        <v>306</v>
      </c>
    </row>
    <row r="962" spans="1:8" x14ac:dyDescent="0.25">
      <c r="A962" s="74" t="s">
        <v>46</v>
      </c>
      <c r="B962" s="70">
        <v>0</v>
      </c>
      <c r="C962" s="70">
        <v>0</v>
      </c>
      <c r="D962" s="70">
        <v>0</v>
      </c>
      <c r="E962" s="70">
        <v>0</v>
      </c>
      <c r="F962" s="70">
        <v>0</v>
      </c>
      <c r="G962" s="70">
        <v>0</v>
      </c>
      <c r="H962" s="70">
        <f t="shared" si="42"/>
        <v>0</v>
      </c>
    </row>
    <row r="963" spans="1:8" x14ac:dyDescent="0.25">
      <c r="A963" s="74" t="s">
        <v>13</v>
      </c>
      <c r="B963" s="70">
        <v>0</v>
      </c>
      <c r="C963" s="70">
        <v>0</v>
      </c>
      <c r="D963" s="70">
        <v>0</v>
      </c>
      <c r="E963" s="70">
        <v>6</v>
      </c>
      <c r="F963" s="70">
        <v>5</v>
      </c>
      <c r="G963" s="70">
        <v>0</v>
      </c>
      <c r="H963" s="70">
        <f t="shared" si="42"/>
        <v>11</v>
      </c>
    </row>
    <row r="964" spans="1:8" x14ac:dyDescent="0.25">
      <c r="A964" s="74" t="s">
        <v>14</v>
      </c>
      <c r="B964" s="70">
        <v>15</v>
      </c>
      <c r="C964" s="70">
        <v>75</v>
      </c>
      <c r="D964" s="70">
        <v>122</v>
      </c>
      <c r="E964" s="70">
        <v>404</v>
      </c>
      <c r="F964" s="70">
        <v>204</v>
      </c>
      <c r="G964" s="70">
        <v>5</v>
      </c>
      <c r="H964" s="70">
        <f t="shared" si="42"/>
        <v>825</v>
      </c>
    </row>
    <row r="965" spans="1:8" x14ac:dyDescent="0.25">
      <c r="A965" s="74" t="s">
        <v>40</v>
      </c>
      <c r="B965" s="70">
        <v>0</v>
      </c>
      <c r="C965" s="70">
        <v>2</v>
      </c>
      <c r="D965" s="70">
        <v>0</v>
      </c>
      <c r="E965" s="70">
        <v>0</v>
      </c>
      <c r="F965" s="70">
        <v>0</v>
      </c>
      <c r="G965" s="70">
        <v>0</v>
      </c>
      <c r="H965" s="70">
        <f t="shared" si="42"/>
        <v>2</v>
      </c>
    </row>
    <row r="966" spans="1:8" x14ac:dyDescent="0.25">
      <c r="A966" s="74" t="s">
        <v>52</v>
      </c>
      <c r="B966" s="70">
        <v>0</v>
      </c>
      <c r="C966" s="70">
        <v>0</v>
      </c>
      <c r="D966" s="70">
        <v>0</v>
      </c>
      <c r="E966" s="70">
        <v>0</v>
      </c>
      <c r="F966" s="70">
        <v>0</v>
      </c>
      <c r="G966" s="70">
        <v>0</v>
      </c>
      <c r="H966" s="70">
        <f t="shared" si="42"/>
        <v>0</v>
      </c>
    </row>
    <row r="967" spans="1:8" x14ac:dyDescent="0.25">
      <c r="A967" s="74" t="s">
        <v>53</v>
      </c>
      <c r="B967" s="70">
        <v>0</v>
      </c>
      <c r="C967" s="70">
        <v>0</v>
      </c>
      <c r="D967" s="70">
        <v>0</v>
      </c>
      <c r="E967" s="70">
        <v>0</v>
      </c>
      <c r="F967" s="70">
        <v>0</v>
      </c>
      <c r="G967" s="70">
        <v>1</v>
      </c>
      <c r="H967" s="70">
        <f t="shared" si="42"/>
        <v>1</v>
      </c>
    </row>
    <row r="968" spans="1:8" x14ac:dyDescent="0.25">
      <c r="A968" s="74" t="s">
        <v>15</v>
      </c>
      <c r="B968" s="70">
        <v>0</v>
      </c>
      <c r="C968" s="70">
        <v>0</v>
      </c>
      <c r="D968" s="70">
        <v>0</v>
      </c>
      <c r="E968" s="70">
        <v>0</v>
      </c>
      <c r="F968" s="70">
        <v>0</v>
      </c>
      <c r="G968" s="70">
        <v>0</v>
      </c>
      <c r="H968" s="70">
        <f t="shared" si="42"/>
        <v>0</v>
      </c>
    </row>
    <row r="969" spans="1:8" x14ac:dyDescent="0.25">
      <c r="A969" s="74" t="s">
        <v>54</v>
      </c>
      <c r="B969" s="70">
        <v>0</v>
      </c>
      <c r="C969" s="70">
        <v>0</v>
      </c>
      <c r="D969" s="70">
        <v>0</v>
      </c>
      <c r="E969" s="70">
        <v>0</v>
      </c>
      <c r="F969" s="70">
        <v>0</v>
      </c>
      <c r="G969" s="70">
        <v>0</v>
      </c>
      <c r="H969" s="70">
        <f t="shared" si="42"/>
        <v>0</v>
      </c>
    </row>
    <row r="970" spans="1:8" x14ac:dyDescent="0.25">
      <c r="A970" s="74" t="s">
        <v>47</v>
      </c>
      <c r="B970" s="70">
        <v>0</v>
      </c>
      <c r="C970" s="70">
        <v>4</v>
      </c>
      <c r="D970" s="70">
        <v>1</v>
      </c>
      <c r="E970" s="70">
        <v>17</v>
      </c>
      <c r="F970" s="70">
        <v>37</v>
      </c>
      <c r="G970" s="70">
        <v>6</v>
      </c>
      <c r="H970" s="70">
        <f t="shared" si="42"/>
        <v>65</v>
      </c>
    </row>
    <row r="971" spans="1:8" x14ac:dyDescent="0.25">
      <c r="A971" s="74" t="s">
        <v>16</v>
      </c>
      <c r="B971" s="70">
        <v>0</v>
      </c>
      <c r="C971" s="70">
        <v>0</v>
      </c>
      <c r="D971" s="70">
        <v>0</v>
      </c>
      <c r="E971" s="70">
        <v>0</v>
      </c>
      <c r="F971" s="70">
        <v>0</v>
      </c>
      <c r="G971" s="70">
        <v>0</v>
      </c>
      <c r="H971" s="70">
        <f t="shared" si="42"/>
        <v>0</v>
      </c>
    </row>
    <row r="972" spans="1:8" x14ac:dyDescent="0.25">
      <c r="A972" s="74" t="s">
        <v>55</v>
      </c>
      <c r="B972" s="70">
        <v>0</v>
      </c>
      <c r="C972" s="70">
        <v>0</v>
      </c>
      <c r="D972" s="70">
        <v>0</v>
      </c>
      <c r="E972" s="70">
        <v>0</v>
      </c>
      <c r="F972" s="70">
        <v>0</v>
      </c>
      <c r="G972" s="70">
        <v>0</v>
      </c>
      <c r="H972" s="70">
        <f t="shared" si="42"/>
        <v>0</v>
      </c>
    </row>
    <row r="973" spans="1:8" x14ac:dyDescent="0.25">
      <c r="A973" s="74" t="s">
        <v>17</v>
      </c>
      <c r="B973" s="70">
        <v>0</v>
      </c>
      <c r="C973" s="70">
        <v>0</v>
      </c>
      <c r="D973" s="70">
        <v>1500</v>
      </c>
      <c r="E973" s="70">
        <v>1</v>
      </c>
      <c r="F973" s="70">
        <v>0</v>
      </c>
      <c r="G973" s="70">
        <v>1</v>
      </c>
      <c r="H973" s="70">
        <f t="shared" si="42"/>
        <v>1502</v>
      </c>
    </row>
    <row r="974" spans="1:8" x14ac:dyDescent="0.25">
      <c r="A974" s="74" t="s">
        <v>24</v>
      </c>
      <c r="B974" s="70">
        <v>52</v>
      </c>
      <c r="C974" s="70">
        <v>522</v>
      </c>
      <c r="D974" s="70">
        <v>3666</v>
      </c>
      <c r="E974" s="70">
        <v>2525</v>
      </c>
      <c r="F974" s="70">
        <v>1295</v>
      </c>
      <c r="G974" s="70">
        <v>160</v>
      </c>
      <c r="H974" s="70">
        <f t="shared" si="42"/>
        <v>8220</v>
      </c>
    </row>
    <row r="977" spans="1:8" x14ac:dyDescent="0.25">
      <c r="A977" s="1" t="s">
        <v>158</v>
      </c>
    </row>
    <row r="978" spans="1:8" x14ac:dyDescent="0.25">
      <c r="A978" s="1" t="s">
        <v>113</v>
      </c>
    </row>
    <row r="980" spans="1:8" x14ac:dyDescent="0.25">
      <c r="B980" t="s">
        <v>20</v>
      </c>
      <c r="C980" t="s">
        <v>21</v>
      </c>
    </row>
    <row r="981" spans="1:8" x14ac:dyDescent="0.25">
      <c r="A981" s="27" t="s">
        <v>19</v>
      </c>
      <c r="B981" s="75">
        <v>26</v>
      </c>
      <c r="C981" s="75">
        <v>1</v>
      </c>
      <c r="D981" s="75">
        <v>6</v>
      </c>
      <c r="E981" s="75">
        <v>11</v>
      </c>
      <c r="F981" s="75">
        <v>16</v>
      </c>
      <c r="G981" s="75">
        <v>21</v>
      </c>
      <c r="H981" s="15" t="s">
        <v>24</v>
      </c>
    </row>
    <row r="982" spans="1:8" x14ac:dyDescent="0.25">
      <c r="A982" s="74" t="s">
        <v>1</v>
      </c>
      <c r="B982" s="70">
        <v>0</v>
      </c>
      <c r="C982" s="70">
        <v>12</v>
      </c>
      <c r="D982" s="70">
        <v>23</v>
      </c>
      <c r="E982" s="70">
        <v>50</v>
      </c>
      <c r="F982" s="70">
        <v>96</v>
      </c>
      <c r="G982" s="70">
        <v>50</v>
      </c>
      <c r="H982" s="70">
        <f>SUM(B982:G982)</f>
        <v>231</v>
      </c>
    </row>
    <row r="983" spans="1:8" x14ac:dyDescent="0.25">
      <c r="A983" s="74" t="s">
        <v>49</v>
      </c>
      <c r="B983" s="70">
        <v>0</v>
      </c>
      <c r="C983" s="70">
        <v>0</v>
      </c>
      <c r="D983" s="70">
        <v>0</v>
      </c>
      <c r="E983" s="70">
        <v>0</v>
      </c>
      <c r="F983" s="70">
        <v>0</v>
      </c>
      <c r="G983" s="70">
        <v>0</v>
      </c>
      <c r="H983" s="70">
        <f t="shared" ref="H983:H1017" si="43">SUM(B983:G983)</f>
        <v>0</v>
      </c>
    </row>
    <row r="984" spans="1:8" x14ac:dyDescent="0.25">
      <c r="A984" s="74" t="s">
        <v>45</v>
      </c>
      <c r="B984" s="70">
        <v>0</v>
      </c>
      <c r="C984" s="70">
        <v>0</v>
      </c>
      <c r="D984" s="70">
        <v>0</v>
      </c>
      <c r="E984" s="70">
        <v>0</v>
      </c>
      <c r="F984" s="70">
        <v>0</v>
      </c>
      <c r="G984" s="70">
        <v>0</v>
      </c>
      <c r="H984" s="70">
        <f t="shared" si="43"/>
        <v>0</v>
      </c>
    </row>
    <row r="985" spans="1:8" x14ac:dyDescent="0.25">
      <c r="A985" s="74" t="s">
        <v>41</v>
      </c>
      <c r="B985" s="70">
        <v>0</v>
      </c>
      <c r="C985" s="70">
        <v>0</v>
      </c>
      <c r="D985" s="70">
        <v>0</v>
      </c>
      <c r="E985" s="70">
        <v>2</v>
      </c>
      <c r="F985" s="70">
        <v>2</v>
      </c>
      <c r="G985" s="70">
        <v>0</v>
      </c>
      <c r="H985" s="70">
        <f t="shared" si="43"/>
        <v>4</v>
      </c>
    </row>
    <row r="986" spans="1:8" x14ac:dyDescent="0.25">
      <c r="A986" s="74" t="s">
        <v>2</v>
      </c>
      <c r="B986" s="70">
        <v>32</v>
      </c>
      <c r="C986" s="70">
        <v>133</v>
      </c>
      <c r="D986" s="70">
        <v>19</v>
      </c>
      <c r="E986" s="70">
        <v>13</v>
      </c>
      <c r="F986" s="70">
        <v>2</v>
      </c>
      <c r="G986" s="70">
        <v>2</v>
      </c>
      <c r="H986" s="70">
        <f t="shared" si="43"/>
        <v>201</v>
      </c>
    </row>
    <row r="987" spans="1:8" x14ac:dyDescent="0.25">
      <c r="A987" s="74" t="s">
        <v>43</v>
      </c>
      <c r="B987" s="70">
        <v>0</v>
      </c>
      <c r="C987" s="70">
        <v>0</v>
      </c>
      <c r="D987" s="70">
        <v>0</v>
      </c>
      <c r="E987" s="70">
        <v>0</v>
      </c>
      <c r="F987" s="70">
        <v>0</v>
      </c>
      <c r="G987" s="70">
        <v>0</v>
      </c>
      <c r="H987" s="70">
        <f t="shared" si="43"/>
        <v>0</v>
      </c>
    </row>
    <row r="988" spans="1:8" x14ac:dyDescent="0.25">
      <c r="A988" s="74" t="s">
        <v>3</v>
      </c>
      <c r="B988" s="70">
        <v>0</v>
      </c>
      <c r="C988" s="70">
        <v>1</v>
      </c>
      <c r="D988" s="70">
        <v>7</v>
      </c>
      <c r="E988" s="70">
        <v>2</v>
      </c>
      <c r="F988" s="70">
        <v>2</v>
      </c>
      <c r="G988" s="70">
        <v>1</v>
      </c>
      <c r="H988" s="70">
        <f t="shared" si="43"/>
        <v>13</v>
      </c>
    </row>
    <row r="989" spans="1:8" x14ac:dyDescent="0.25">
      <c r="A989" s="74" t="s">
        <v>4</v>
      </c>
      <c r="B989" s="70">
        <v>0</v>
      </c>
      <c r="C989" s="70">
        <v>3</v>
      </c>
      <c r="D989" s="70">
        <v>0</v>
      </c>
      <c r="E989" s="70">
        <v>0</v>
      </c>
      <c r="F989" s="70">
        <v>0</v>
      </c>
      <c r="G989" s="70">
        <v>0</v>
      </c>
      <c r="H989" s="70">
        <f t="shared" si="43"/>
        <v>3</v>
      </c>
    </row>
    <row r="990" spans="1:8" x14ac:dyDescent="0.25">
      <c r="A990" s="74" t="s">
        <v>48</v>
      </c>
      <c r="B990" s="70">
        <v>0</v>
      </c>
      <c r="C990" s="70">
        <v>0</v>
      </c>
      <c r="D990" s="70">
        <v>2</v>
      </c>
      <c r="E990" s="70">
        <v>0</v>
      </c>
      <c r="F990" s="70">
        <v>0</v>
      </c>
      <c r="G990" s="70">
        <v>0</v>
      </c>
      <c r="H990" s="70">
        <f t="shared" si="43"/>
        <v>2</v>
      </c>
    </row>
    <row r="991" spans="1:8" x14ac:dyDescent="0.25">
      <c r="A991" s="74" t="s">
        <v>6</v>
      </c>
      <c r="B991" s="70">
        <v>0</v>
      </c>
      <c r="C991" s="70">
        <v>0</v>
      </c>
      <c r="D991" s="70">
        <v>0</v>
      </c>
      <c r="E991" s="70">
        <v>0</v>
      </c>
      <c r="F991" s="70">
        <v>0</v>
      </c>
      <c r="G991" s="70">
        <v>0</v>
      </c>
      <c r="H991" s="70">
        <f t="shared" si="43"/>
        <v>0</v>
      </c>
    </row>
    <row r="992" spans="1:8" x14ac:dyDescent="0.25">
      <c r="A992" s="74" t="s">
        <v>7</v>
      </c>
      <c r="B992" s="70">
        <v>0</v>
      </c>
      <c r="C992" s="70">
        <v>3</v>
      </c>
      <c r="D992" s="70">
        <v>1</v>
      </c>
      <c r="E992" s="70">
        <v>0</v>
      </c>
      <c r="F992" s="70">
        <v>3</v>
      </c>
      <c r="G992" s="70">
        <v>0</v>
      </c>
      <c r="H992" s="70">
        <f t="shared" si="43"/>
        <v>7</v>
      </c>
    </row>
    <row r="993" spans="1:8" x14ac:dyDescent="0.25">
      <c r="A993" s="74" t="s">
        <v>81</v>
      </c>
      <c r="B993" s="70">
        <v>0</v>
      </c>
      <c r="C993" s="70">
        <v>0</v>
      </c>
      <c r="D993" s="70">
        <v>0</v>
      </c>
      <c r="E993" s="70">
        <v>0</v>
      </c>
      <c r="F993" s="70">
        <v>0</v>
      </c>
      <c r="G993" s="70">
        <v>0</v>
      </c>
      <c r="H993" s="70">
        <f t="shared" si="43"/>
        <v>0</v>
      </c>
    </row>
    <row r="994" spans="1:8" x14ac:dyDescent="0.25">
      <c r="A994" s="74" t="s">
        <v>50</v>
      </c>
      <c r="B994" s="70">
        <v>0</v>
      </c>
      <c r="C994" s="70">
        <v>0</v>
      </c>
      <c r="D994" s="70">
        <v>0</v>
      </c>
      <c r="E994" s="70">
        <v>0</v>
      </c>
      <c r="F994" s="70">
        <v>0</v>
      </c>
      <c r="G994" s="70">
        <v>0</v>
      </c>
      <c r="H994" s="70">
        <f t="shared" si="43"/>
        <v>0</v>
      </c>
    </row>
    <row r="995" spans="1:8" x14ac:dyDescent="0.25">
      <c r="A995" s="74" t="s">
        <v>51</v>
      </c>
      <c r="B995" s="70">
        <v>0</v>
      </c>
      <c r="C995" s="70">
        <v>0</v>
      </c>
      <c r="D995" s="70">
        <v>0</v>
      </c>
      <c r="E995" s="70">
        <v>0</v>
      </c>
      <c r="F995" s="70">
        <v>0</v>
      </c>
      <c r="G995" s="70">
        <v>0</v>
      </c>
      <c r="H995" s="70">
        <f t="shared" si="43"/>
        <v>0</v>
      </c>
    </row>
    <row r="996" spans="1:8" x14ac:dyDescent="0.25">
      <c r="A996" s="74" t="s">
        <v>42</v>
      </c>
      <c r="B996" s="70">
        <v>0</v>
      </c>
      <c r="C996" s="70">
        <v>0</v>
      </c>
      <c r="D996" s="70">
        <v>4</v>
      </c>
      <c r="E996" s="70">
        <v>0</v>
      </c>
      <c r="F996" s="70">
        <v>0</v>
      </c>
      <c r="G996" s="70">
        <v>0</v>
      </c>
      <c r="H996" s="70">
        <f t="shared" si="43"/>
        <v>4</v>
      </c>
    </row>
    <row r="997" spans="1:8" x14ac:dyDescent="0.25">
      <c r="A997" s="74" t="s">
        <v>8</v>
      </c>
      <c r="B997" s="70">
        <v>0</v>
      </c>
      <c r="C997" s="70">
        <v>0</v>
      </c>
      <c r="D997" s="70">
        <v>1</v>
      </c>
      <c r="E997" s="70">
        <v>17</v>
      </c>
      <c r="F997" s="70">
        <v>12</v>
      </c>
      <c r="G997" s="70">
        <v>8</v>
      </c>
      <c r="H997" s="70">
        <f t="shared" si="43"/>
        <v>38</v>
      </c>
    </row>
    <row r="998" spans="1:8" x14ac:dyDescent="0.25">
      <c r="A998" s="74" t="s">
        <v>9</v>
      </c>
      <c r="B998" s="70">
        <v>0</v>
      </c>
      <c r="C998" s="70">
        <v>61</v>
      </c>
      <c r="D998" s="70">
        <v>1200</v>
      </c>
      <c r="E998" s="70">
        <v>463</v>
      </c>
      <c r="F998" s="70">
        <v>40</v>
      </c>
      <c r="G998" s="70">
        <v>50</v>
      </c>
      <c r="H998" s="70">
        <f t="shared" si="43"/>
        <v>1814</v>
      </c>
    </row>
    <row r="999" spans="1:8" x14ac:dyDescent="0.25">
      <c r="A999" s="74" t="s">
        <v>44</v>
      </c>
      <c r="B999" s="70">
        <v>0</v>
      </c>
      <c r="C999" s="70">
        <v>0</v>
      </c>
      <c r="D999" s="70">
        <v>4</v>
      </c>
      <c r="E999" s="70">
        <v>0</v>
      </c>
      <c r="F999" s="70">
        <v>0</v>
      </c>
      <c r="G999" s="70">
        <v>0</v>
      </c>
      <c r="H999" s="70">
        <f t="shared" si="43"/>
        <v>4</v>
      </c>
    </row>
    <row r="1000" spans="1:8" x14ac:dyDescent="0.25">
      <c r="A1000" s="74" t="s">
        <v>10</v>
      </c>
      <c r="B1000" s="70">
        <v>0</v>
      </c>
      <c r="C1000" s="70">
        <v>0</v>
      </c>
      <c r="D1000" s="70">
        <v>25</v>
      </c>
      <c r="E1000" s="70">
        <v>3</v>
      </c>
      <c r="F1000" s="70">
        <v>0</v>
      </c>
      <c r="G1000" s="70">
        <v>0</v>
      </c>
      <c r="H1000" s="70">
        <f t="shared" si="43"/>
        <v>28</v>
      </c>
    </row>
    <row r="1001" spans="1:8" x14ac:dyDescent="0.25">
      <c r="A1001" s="74" t="s">
        <v>11</v>
      </c>
      <c r="B1001" s="70">
        <v>1</v>
      </c>
      <c r="C1001" s="70">
        <v>100</v>
      </c>
      <c r="D1001" s="70">
        <v>281</v>
      </c>
      <c r="E1001" s="70">
        <v>1173</v>
      </c>
      <c r="F1001" s="70">
        <v>594</v>
      </c>
      <c r="G1001" s="70">
        <v>20</v>
      </c>
      <c r="H1001" s="70">
        <f t="shared" si="43"/>
        <v>2169</v>
      </c>
    </row>
    <row r="1002" spans="1:8" x14ac:dyDescent="0.25">
      <c r="A1002" s="74" t="s">
        <v>12</v>
      </c>
      <c r="B1002" s="70">
        <v>0</v>
      </c>
      <c r="C1002" s="70">
        <v>9</v>
      </c>
      <c r="D1002" s="70">
        <v>3</v>
      </c>
      <c r="E1002" s="70">
        <v>9</v>
      </c>
      <c r="F1002" s="70">
        <v>82</v>
      </c>
      <c r="G1002" s="70">
        <v>0</v>
      </c>
      <c r="H1002" s="70">
        <f t="shared" si="43"/>
        <v>103</v>
      </c>
    </row>
    <row r="1003" spans="1:8" x14ac:dyDescent="0.25">
      <c r="A1003" s="74" t="s">
        <v>32</v>
      </c>
      <c r="B1003" s="70">
        <v>0</v>
      </c>
      <c r="C1003" s="70">
        <v>0</v>
      </c>
      <c r="D1003" s="70">
        <v>0</v>
      </c>
      <c r="E1003" s="70">
        <v>0</v>
      </c>
      <c r="F1003" s="70">
        <v>27</v>
      </c>
      <c r="G1003" s="70">
        <v>4</v>
      </c>
      <c r="H1003" s="70">
        <f t="shared" si="43"/>
        <v>31</v>
      </c>
    </row>
    <row r="1004" spans="1:8" x14ac:dyDescent="0.25">
      <c r="A1004" s="74" t="s">
        <v>18</v>
      </c>
      <c r="B1004" s="70">
        <v>0</v>
      </c>
      <c r="C1004" s="70">
        <v>10</v>
      </c>
      <c r="D1004" s="70">
        <v>85</v>
      </c>
      <c r="E1004" s="70">
        <v>30</v>
      </c>
      <c r="F1004" s="70">
        <v>154</v>
      </c>
      <c r="G1004" s="70">
        <v>6</v>
      </c>
      <c r="H1004" s="70">
        <f t="shared" si="43"/>
        <v>285</v>
      </c>
    </row>
    <row r="1005" spans="1:8" x14ac:dyDescent="0.25">
      <c r="A1005" s="74" t="s">
        <v>46</v>
      </c>
      <c r="B1005" s="70">
        <v>0</v>
      </c>
      <c r="C1005" s="70">
        <v>0</v>
      </c>
      <c r="D1005" s="70">
        <v>0</v>
      </c>
      <c r="E1005" s="70">
        <v>0</v>
      </c>
      <c r="F1005" s="70">
        <v>0</v>
      </c>
      <c r="G1005" s="70">
        <v>0</v>
      </c>
      <c r="H1005" s="70">
        <f t="shared" si="43"/>
        <v>0</v>
      </c>
    </row>
    <row r="1006" spans="1:8" x14ac:dyDescent="0.25">
      <c r="A1006" s="74" t="s">
        <v>13</v>
      </c>
      <c r="B1006" s="70">
        <v>0</v>
      </c>
      <c r="C1006" s="70">
        <v>0</v>
      </c>
      <c r="D1006" s="70">
        <v>0</v>
      </c>
      <c r="E1006" s="70">
        <v>4</v>
      </c>
      <c r="F1006" s="70">
        <v>0</v>
      </c>
      <c r="G1006" s="70">
        <v>0</v>
      </c>
      <c r="H1006" s="70">
        <f t="shared" si="43"/>
        <v>4</v>
      </c>
    </row>
    <row r="1007" spans="1:8" x14ac:dyDescent="0.25">
      <c r="A1007" s="74" t="s">
        <v>14</v>
      </c>
      <c r="B1007" s="70">
        <v>15</v>
      </c>
      <c r="C1007" s="70">
        <v>75</v>
      </c>
      <c r="D1007" s="70">
        <v>122</v>
      </c>
      <c r="E1007" s="70">
        <v>376</v>
      </c>
      <c r="F1007" s="70">
        <v>192</v>
      </c>
      <c r="G1007" s="70">
        <v>5</v>
      </c>
      <c r="H1007" s="70">
        <f t="shared" si="43"/>
        <v>785</v>
      </c>
    </row>
    <row r="1008" spans="1:8" x14ac:dyDescent="0.25">
      <c r="A1008" s="74" t="s">
        <v>40</v>
      </c>
      <c r="B1008" s="70">
        <v>0</v>
      </c>
      <c r="C1008" s="70">
        <v>0</v>
      </c>
      <c r="D1008" s="70">
        <v>0</v>
      </c>
      <c r="E1008" s="70">
        <v>0</v>
      </c>
      <c r="F1008" s="70">
        <v>0</v>
      </c>
      <c r="G1008" s="70">
        <v>0</v>
      </c>
      <c r="H1008" s="70">
        <f t="shared" si="43"/>
        <v>0</v>
      </c>
    </row>
    <row r="1009" spans="1:8" x14ac:dyDescent="0.25">
      <c r="A1009" s="74" t="s">
        <v>52</v>
      </c>
      <c r="B1009" s="70">
        <v>0</v>
      </c>
      <c r="C1009" s="70">
        <v>0</v>
      </c>
      <c r="D1009" s="70">
        <v>0</v>
      </c>
      <c r="E1009" s="70">
        <v>0</v>
      </c>
      <c r="F1009" s="70">
        <v>0</v>
      </c>
      <c r="G1009" s="70">
        <v>0</v>
      </c>
      <c r="H1009" s="70">
        <f t="shared" si="43"/>
        <v>0</v>
      </c>
    </row>
    <row r="1010" spans="1:8" x14ac:dyDescent="0.25">
      <c r="A1010" s="74" t="s">
        <v>53</v>
      </c>
      <c r="B1010" s="70">
        <v>0</v>
      </c>
      <c r="C1010" s="70">
        <v>0</v>
      </c>
      <c r="D1010" s="70">
        <v>0</v>
      </c>
      <c r="E1010" s="70">
        <v>0</v>
      </c>
      <c r="F1010" s="70">
        <v>0</v>
      </c>
      <c r="G1010" s="70">
        <v>1</v>
      </c>
      <c r="H1010" s="70">
        <f t="shared" si="43"/>
        <v>1</v>
      </c>
    </row>
    <row r="1011" spans="1:8" x14ac:dyDescent="0.25">
      <c r="A1011" s="74" t="s">
        <v>15</v>
      </c>
      <c r="B1011" s="70">
        <v>0</v>
      </c>
      <c r="C1011" s="70">
        <v>0</v>
      </c>
      <c r="D1011" s="70">
        <v>0</v>
      </c>
      <c r="E1011" s="70">
        <v>0</v>
      </c>
      <c r="F1011" s="70">
        <v>0</v>
      </c>
      <c r="G1011" s="70">
        <v>0</v>
      </c>
      <c r="H1011" s="70">
        <f t="shared" si="43"/>
        <v>0</v>
      </c>
    </row>
    <row r="1012" spans="1:8" x14ac:dyDescent="0.25">
      <c r="A1012" s="74" t="s">
        <v>54</v>
      </c>
      <c r="B1012" s="70">
        <v>0</v>
      </c>
      <c r="C1012" s="70">
        <v>0</v>
      </c>
      <c r="D1012" s="70">
        <v>0</v>
      </c>
      <c r="E1012" s="70">
        <v>0</v>
      </c>
      <c r="F1012" s="70">
        <v>0</v>
      </c>
      <c r="G1012" s="70">
        <v>0</v>
      </c>
      <c r="H1012" s="70">
        <f t="shared" si="43"/>
        <v>0</v>
      </c>
    </row>
    <row r="1013" spans="1:8" x14ac:dyDescent="0.25">
      <c r="A1013" s="74" t="s">
        <v>47</v>
      </c>
      <c r="B1013" s="70">
        <v>0</v>
      </c>
      <c r="C1013" s="70">
        <v>4</v>
      </c>
      <c r="D1013" s="70">
        <v>0</v>
      </c>
      <c r="E1013" s="70">
        <v>6</v>
      </c>
      <c r="F1013" s="70">
        <v>37</v>
      </c>
      <c r="G1013" s="70">
        <v>1</v>
      </c>
      <c r="H1013" s="70">
        <f t="shared" si="43"/>
        <v>48</v>
      </c>
    </row>
    <row r="1014" spans="1:8" x14ac:dyDescent="0.25">
      <c r="A1014" s="74" t="s">
        <v>16</v>
      </c>
      <c r="B1014" s="70">
        <v>0</v>
      </c>
      <c r="C1014" s="70">
        <v>0</v>
      </c>
      <c r="D1014" s="70">
        <v>0</v>
      </c>
      <c r="E1014" s="70">
        <v>0</v>
      </c>
      <c r="F1014" s="70">
        <v>0</v>
      </c>
      <c r="G1014" s="70">
        <v>0</v>
      </c>
      <c r="H1014" s="70">
        <f t="shared" si="43"/>
        <v>0</v>
      </c>
    </row>
    <row r="1015" spans="1:8" x14ac:dyDescent="0.25">
      <c r="A1015" s="74" t="s">
        <v>55</v>
      </c>
      <c r="B1015" s="70">
        <v>0</v>
      </c>
      <c r="C1015" s="70">
        <v>0</v>
      </c>
      <c r="D1015" s="70">
        <v>0</v>
      </c>
      <c r="E1015" s="70">
        <v>0</v>
      </c>
      <c r="F1015" s="70">
        <v>0</v>
      </c>
      <c r="G1015" s="70">
        <v>0</v>
      </c>
      <c r="H1015" s="70">
        <f t="shared" si="43"/>
        <v>0</v>
      </c>
    </row>
    <row r="1016" spans="1:8" x14ac:dyDescent="0.25">
      <c r="A1016" s="74" t="s">
        <v>17</v>
      </c>
      <c r="B1016" s="70">
        <v>0</v>
      </c>
      <c r="C1016" s="70">
        <v>0</v>
      </c>
      <c r="D1016" s="70">
        <v>0</v>
      </c>
      <c r="E1016" s="70">
        <v>0</v>
      </c>
      <c r="F1016" s="70">
        <v>0</v>
      </c>
      <c r="G1016" s="70">
        <v>1</v>
      </c>
      <c r="H1016" s="70">
        <f t="shared" si="43"/>
        <v>1</v>
      </c>
    </row>
    <row r="1017" spans="1:8" x14ac:dyDescent="0.25">
      <c r="A1017" s="74" t="s">
        <v>24</v>
      </c>
      <c r="B1017" s="70">
        <v>48</v>
      </c>
      <c r="C1017" s="70">
        <v>411</v>
      </c>
      <c r="D1017" s="70">
        <v>1777</v>
      </c>
      <c r="E1017" s="70">
        <v>2148</v>
      </c>
      <c r="F1017" s="70">
        <v>1243</v>
      </c>
      <c r="G1017" s="70">
        <v>149</v>
      </c>
      <c r="H1017" s="70">
        <f t="shared" si="43"/>
        <v>5776</v>
      </c>
    </row>
    <row r="1020" spans="1:8" x14ac:dyDescent="0.25">
      <c r="A1020" s="30" t="s">
        <v>182</v>
      </c>
    </row>
    <row r="1021" spans="1:8" x14ac:dyDescent="0.25">
      <c r="A1021" s="1" t="s">
        <v>111</v>
      </c>
    </row>
    <row r="1023" spans="1:8" x14ac:dyDescent="0.25">
      <c r="A1023" s="89" t="s">
        <v>19</v>
      </c>
      <c r="B1023" s="75">
        <v>26</v>
      </c>
      <c r="C1023" s="75">
        <v>1</v>
      </c>
      <c r="D1023" s="75">
        <v>6</v>
      </c>
      <c r="E1023" s="75">
        <v>11</v>
      </c>
      <c r="F1023" s="75">
        <v>16</v>
      </c>
      <c r="G1023" s="75">
        <v>21</v>
      </c>
      <c r="H1023" s="80" t="s">
        <v>24</v>
      </c>
    </row>
    <row r="1024" spans="1:8" x14ac:dyDescent="0.25">
      <c r="A1024" s="74" t="s">
        <v>1</v>
      </c>
      <c r="B1024" s="70">
        <v>4</v>
      </c>
      <c r="C1024" s="70">
        <v>18</v>
      </c>
      <c r="D1024" s="70">
        <v>48</v>
      </c>
      <c r="E1024" s="70">
        <v>47</v>
      </c>
      <c r="F1024" s="70">
        <v>59</v>
      </c>
      <c r="G1024" s="70">
        <v>38</v>
      </c>
      <c r="H1024" s="11">
        <f t="shared" ref="H1024:H1053" si="44">SUM(B1024:G1024)</f>
        <v>214</v>
      </c>
    </row>
    <row r="1025" spans="1:8" x14ac:dyDescent="0.25">
      <c r="A1025" s="74" t="s">
        <v>45</v>
      </c>
      <c r="B1025" s="70">
        <v>0</v>
      </c>
      <c r="C1025" s="70">
        <v>0</v>
      </c>
      <c r="D1025" s="70">
        <v>0</v>
      </c>
      <c r="E1025" s="70">
        <v>0</v>
      </c>
      <c r="F1025" s="70">
        <v>0</v>
      </c>
      <c r="G1025" s="70">
        <v>0</v>
      </c>
      <c r="H1025" s="11">
        <f t="shared" si="44"/>
        <v>0</v>
      </c>
    </row>
    <row r="1026" spans="1:8" x14ac:dyDescent="0.25">
      <c r="A1026" s="74" t="s">
        <v>41</v>
      </c>
      <c r="B1026" s="70">
        <v>12</v>
      </c>
      <c r="C1026" s="70">
        <v>1</v>
      </c>
      <c r="D1026" s="70">
        <v>7</v>
      </c>
      <c r="E1026" s="70">
        <v>2</v>
      </c>
      <c r="F1026" s="70">
        <v>0</v>
      </c>
      <c r="G1026" s="70">
        <v>1</v>
      </c>
      <c r="H1026" s="11">
        <f t="shared" si="44"/>
        <v>23</v>
      </c>
    </row>
    <row r="1027" spans="1:8" x14ac:dyDescent="0.25">
      <c r="A1027" s="74" t="s">
        <v>2</v>
      </c>
      <c r="B1027" s="70">
        <v>19</v>
      </c>
      <c r="C1027" s="70">
        <v>26</v>
      </c>
      <c r="D1027" s="70">
        <v>24</v>
      </c>
      <c r="E1027" s="70">
        <v>7</v>
      </c>
      <c r="F1027" s="70">
        <v>4</v>
      </c>
      <c r="G1027" s="70">
        <v>2</v>
      </c>
      <c r="H1027" s="11">
        <f t="shared" si="44"/>
        <v>82</v>
      </c>
    </row>
    <row r="1028" spans="1:8" x14ac:dyDescent="0.25">
      <c r="A1028" s="74" t="s">
        <v>43</v>
      </c>
      <c r="B1028" s="70">
        <v>0</v>
      </c>
      <c r="C1028" s="70">
        <v>4</v>
      </c>
      <c r="D1028" s="70">
        <v>3</v>
      </c>
      <c r="E1028" s="70">
        <v>3</v>
      </c>
      <c r="F1028" s="70">
        <v>3</v>
      </c>
      <c r="G1028" s="70">
        <v>0</v>
      </c>
      <c r="H1028" s="11">
        <f t="shared" si="44"/>
        <v>13</v>
      </c>
    </row>
    <row r="1029" spans="1:8" x14ac:dyDescent="0.25">
      <c r="A1029" s="74" t="s">
        <v>3</v>
      </c>
      <c r="B1029" s="70">
        <v>6</v>
      </c>
      <c r="C1029" s="70">
        <v>13</v>
      </c>
      <c r="D1029" s="70">
        <v>5</v>
      </c>
      <c r="E1029" s="70">
        <v>11</v>
      </c>
      <c r="F1029" s="70">
        <v>0</v>
      </c>
      <c r="G1029" s="70">
        <v>2</v>
      </c>
      <c r="H1029" s="11">
        <f t="shared" si="44"/>
        <v>37</v>
      </c>
    </row>
    <row r="1030" spans="1:8" x14ac:dyDescent="0.25">
      <c r="A1030" s="74" t="s">
        <v>4</v>
      </c>
      <c r="B1030" s="70">
        <v>1</v>
      </c>
      <c r="C1030" s="70">
        <v>0</v>
      </c>
      <c r="D1030" s="70">
        <v>0</v>
      </c>
      <c r="E1030" s="70">
        <v>0</v>
      </c>
      <c r="F1030" s="70">
        <v>0</v>
      </c>
      <c r="G1030" s="70">
        <v>0</v>
      </c>
      <c r="H1030" s="11">
        <f t="shared" si="44"/>
        <v>1</v>
      </c>
    </row>
    <row r="1031" spans="1:8" x14ac:dyDescent="0.25">
      <c r="A1031" s="74" t="s">
        <v>5</v>
      </c>
      <c r="B1031" s="70">
        <v>0</v>
      </c>
      <c r="C1031" s="70">
        <v>0</v>
      </c>
      <c r="D1031" s="70">
        <v>0</v>
      </c>
      <c r="E1031" s="70">
        <v>0</v>
      </c>
      <c r="F1031" s="70">
        <v>0</v>
      </c>
      <c r="G1031" s="70">
        <v>0</v>
      </c>
      <c r="H1031" s="11">
        <f t="shared" si="44"/>
        <v>0</v>
      </c>
    </row>
    <row r="1032" spans="1:8" x14ac:dyDescent="0.25">
      <c r="A1032" s="74" t="s">
        <v>7</v>
      </c>
      <c r="B1032" s="70">
        <v>0</v>
      </c>
      <c r="C1032" s="70">
        <v>0</v>
      </c>
      <c r="D1032" s="70">
        <v>0</v>
      </c>
      <c r="E1032" s="70">
        <v>4</v>
      </c>
      <c r="F1032" s="70">
        <v>17</v>
      </c>
      <c r="G1032" s="70">
        <v>20</v>
      </c>
      <c r="H1032" s="11">
        <f t="shared" si="44"/>
        <v>41</v>
      </c>
    </row>
    <row r="1033" spans="1:8" x14ac:dyDescent="0.25">
      <c r="A1033" s="74" t="s">
        <v>50</v>
      </c>
      <c r="B1033" s="70">
        <v>0</v>
      </c>
      <c r="C1033" s="70">
        <v>0</v>
      </c>
      <c r="D1033" s="70">
        <v>1</v>
      </c>
      <c r="E1033" s="70">
        <v>0</v>
      </c>
      <c r="F1033" s="70">
        <v>0</v>
      </c>
      <c r="G1033" s="70">
        <v>0</v>
      </c>
      <c r="H1033" s="11">
        <f t="shared" si="44"/>
        <v>1</v>
      </c>
    </row>
    <row r="1034" spans="1:8" x14ac:dyDescent="0.25">
      <c r="A1034" s="74" t="s">
        <v>51</v>
      </c>
      <c r="B1034" s="70">
        <v>0</v>
      </c>
      <c r="C1034" s="70">
        <v>0</v>
      </c>
      <c r="D1034" s="70">
        <v>0</v>
      </c>
      <c r="E1034" s="70">
        <v>0</v>
      </c>
      <c r="F1034" s="70">
        <v>0</v>
      </c>
      <c r="G1034" s="70">
        <v>0</v>
      </c>
      <c r="H1034" s="11">
        <f t="shared" si="44"/>
        <v>0</v>
      </c>
    </row>
    <row r="1035" spans="1:8" x14ac:dyDescent="0.25">
      <c r="A1035" s="74" t="s">
        <v>42</v>
      </c>
      <c r="B1035" s="70">
        <v>0</v>
      </c>
      <c r="C1035" s="70">
        <v>0</v>
      </c>
      <c r="D1035" s="70">
        <v>1</v>
      </c>
      <c r="E1035" s="70">
        <v>1</v>
      </c>
      <c r="F1035" s="70">
        <v>0</v>
      </c>
      <c r="G1035" s="70">
        <v>0</v>
      </c>
      <c r="H1035" s="11">
        <f t="shared" si="44"/>
        <v>2</v>
      </c>
    </row>
    <row r="1036" spans="1:8" x14ac:dyDescent="0.25">
      <c r="A1036" s="74" t="s">
        <v>8</v>
      </c>
      <c r="B1036" s="70">
        <v>0</v>
      </c>
      <c r="C1036" s="70">
        <v>0</v>
      </c>
      <c r="D1036" s="70">
        <v>20</v>
      </c>
      <c r="E1036" s="70">
        <v>1</v>
      </c>
      <c r="F1036" s="70">
        <v>30</v>
      </c>
      <c r="G1036" s="70">
        <v>0</v>
      </c>
      <c r="H1036" s="11">
        <f t="shared" si="44"/>
        <v>51</v>
      </c>
    </row>
    <row r="1037" spans="1:8" x14ac:dyDescent="0.25">
      <c r="A1037" s="74" t="s">
        <v>9</v>
      </c>
      <c r="B1037" s="70">
        <v>232</v>
      </c>
      <c r="C1037" s="70">
        <v>110</v>
      </c>
      <c r="D1037" s="70">
        <v>588</v>
      </c>
      <c r="E1037" s="70">
        <v>265</v>
      </c>
      <c r="F1037" s="70">
        <v>73</v>
      </c>
      <c r="G1037" s="70">
        <v>55</v>
      </c>
      <c r="H1037" s="11">
        <f t="shared" si="44"/>
        <v>1323</v>
      </c>
    </row>
    <row r="1038" spans="1:8" x14ac:dyDescent="0.25">
      <c r="A1038" s="74" t="s">
        <v>44</v>
      </c>
      <c r="B1038" s="70">
        <v>0</v>
      </c>
      <c r="C1038" s="70">
        <v>4</v>
      </c>
      <c r="D1038" s="70">
        <v>5</v>
      </c>
      <c r="E1038" s="70">
        <v>0</v>
      </c>
      <c r="F1038" s="70">
        <v>0</v>
      </c>
      <c r="G1038" s="70">
        <v>0</v>
      </c>
      <c r="H1038" s="11">
        <f t="shared" si="44"/>
        <v>9</v>
      </c>
    </row>
    <row r="1039" spans="1:8" x14ac:dyDescent="0.25">
      <c r="A1039" s="74" t="s">
        <v>10</v>
      </c>
      <c r="B1039" s="70">
        <v>15</v>
      </c>
      <c r="C1039" s="70">
        <v>17</v>
      </c>
      <c r="D1039" s="70">
        <v>15</v>
      </c>
      <c r="E1039" s="70">
        <v>5</v>
      </c>
      <c r="F1039" s="70">
        <v>3</v>
      </c>
      <c r="G1039" s="70">
        <v>0</v>
      </c>
      <c r="H1039" s="11">
        <f t="shared" si="44"/>
        <v>55</v>
      </c>
    </row>
    <row r="1040" spans="1:8" x14ac:dyDescent="0.25">
      <c r="A1040" s="74" t="s">
        <v>11</v>
      </c>
      <c r="B1040" s="70">
        <v>72</v>
      </c>
      <c r="C1040" s="70">
        <v>439</v>
      </c>
      <c r="D1040" s="70">
        <v>420</v>
      </c>
      <c r="E1040" s="70">
        <v>203</v>
      </c>
      <c r="F1040" s="70">
        <v>131</v>
      </c>
      <c r="G1040" s="70">
        <v>125</v>
      </c>
      <c r="H1040" s="11">
        <f t="shared" si="44"/>
        <v>1390</v>
      </c>
    </row>
    <row r="1041" spans="1:8" x14ac:dyDescent="0.25">
      <c r="A1041" s="74" t="s">
        <v>12</v>
      </c>
      <c r="B1041" s="70">
        <v>16</v>
      </c>
      <c r="C1041" s="70">
        <v>164</v>
      </c>
      <c r="D1041" s="70">
        <v>20</v>
      </c>
      <c r="E1041" s="70">
        <v>35</v>
      </c>
      <c r="F1041" s="70">
        <v>8</v>
      </c>
      <c r="G1041" s="70">
        <v>2</v>
      </c>
      <c r="H1041" s="11">
        <f t="shared" si="44"/>
        <v>245</v>
      </c>
    </row>
    <row r="1042" spans="1:8" x14ac:dyDescent="0.25">
      <c r="A1042" s="74" t="s">
        <v>32</v>
      </c>
      <c r="B1042" s="70">
        <v>0</v>
      </c>
      <c r="C1042" s="70">
        <v>0</v>
      </c>
      <c r="D1042" s="70">
        <v>0</v>
      </c>
      <c r="E1042" s="70">
        <v>0</v>
      </c>
      <c r="F1042" s="70">
        <v>0</v>
      </c>
      <c r="G1042" s="70">
        <v>1</v>
      </c>
      <c r="H1042" s="11">
        <f t="shared" si="44"/>
        <v>1</v>
      </c>
    </row>
    <row r="1043" spans="1:8" x14ac:dyDescent="0.25">
      <c r="A1043" s="74" t="s">
        <v>18</v>
      </c>
      <c r="B1043" s="70">
        <v>0</v>
      </c>
      <c r="C1043" s="70">
        <v>30</v>
      </c>
      <c r="D1043" s="70">
        <v>6170</v>
      </c>
      <c r="E1043" s="70">
        <v>54</v>
      </c>
      <c r="F1043" s="70">
        <v>1</v>
      </c>
      <c r="G1043" s="70">
        <v>4</v>
      </c>
      <c r="H1043" s="11">
        <f t="shared" si="44"/>
        <v>6259</v>
      </c>
    </row>
    <row r="1044" spans="1:8" x14ac:dyDescent="0.25">
      <c r="A1044" s="74" t="s">
        <v>46</v>
      </c>
      <c r="B1044" s="70">
        <v>0</v>
      </c>
      <c r="C1044" s="70">
        <v>0</v>
      </c>
      <c r="D1044" s="70">
        <v>0</v>
      </c>
      <c r="E1044" s="70">
        <v>0</v>
      </c>
      <c r="F1044" s="70">
        <v>0</v>
      </c>
      <c r="G1044" s="70">
        <v>0</v>
      </c>
      <c r="H1044" s="11">
        <f t="shared" si="44"/>
        <v>0</v>
      </c>
    </row>
    <row r="1045" spans="1:8" x14ac:dyDescent="0.25">
      <c r="A1045" s="74" t="s">
        <v>13</v>
      </c>
      <c r="B1045" s="70">
        <v>0</v>
      </c>
      <c r="C1045" s="70">
        <v>0</v>
      </c>
      <c r="D1045" s="70">
        <v>0</v>
      </c>
      <c r="E1045" s="70">
        <v>0</v>
      </c>
      <c r="F1045" s="70">
        <v>0</v>
      </c>
      <c r="G1045" s="70">
        <v>0</v>
      </c>
      <c r="H1045" s="11">
        <f t="shared" si="44"/>
        <v>0</v>
      </c>
    </row>
    <row r="1046" spans="1:8" x14ac:dyDescent="0.25">
      <c r="A1046" s="74" t="s">
        <v>14</v>
      </c>
      <c r="B1046" s="70">
        <v>107</v>
      </c>
      <c r="C1046" s="70">
        <v>30</v>
      </c>
      <c r="D1046" s="70">
        <v>306</v>
      </c>
      <c r="E1046" s="70">
        <v>7</v>
      </c>
      <c r="F1046" s="70">
        <v>4</v>
      </c>
      <c r="G1046" s="70">
        <v>54</v>
      </c>
      <c r="H1046" s="11">
        <f t="shared" si="44"/>
        <v>508</v>
      </c>
    </row>
    <row r="1047" spans="1:8" x14ac:dyDescent="0.25">
      <c r="A1047" s="74" t="s">
        <v>40</v>
      </c>
      <c r="B1047" s="70">
        <v>0</v>
      </c>
      <c r="C1047" s="70">
        <v>0</v>
      </c>
      <c r="D1047" s="70">
        <v>1</v>
      </c>
      <c r="E1047" s="70">
        <v>0</v>
      </c>
      <c r="F1047" s="70">
        <v>0</v>
      </c>
      <c r="G1047" s="70">
        <v>0</v>
      </c>
      <c r="H1047" s="11">
        <f t="shared" si="44"/>
        <v>1</v>
      </c>
    </row>
    <row r="1048" spans="1:8" x14ac:dyDescent="0.25">
      <c r="A1048" s="74" t="s">
        <v>52</v>
      </c>
      <c r="B1048" s="70">
        <v>0</v>
      </c>
      <c r="C1048" s="70">
        <v>1</v>
      </c>
      <c r="D1048" s="70">
        <v>0</v>
      </c>
      <c r="E1048" s="70">
        <v>0</v>
      </c>
      <c r="F1048" s="70">
        <v>0</v>
      </c>
      <c r="G1048" s="70">
        <v>0</v>
      </c>
      <c r="H1048" s="11">
        <f t="shared" si="44"/>
        <v>1</v>
      </c>
    </row>
    <row r="1049" spans="1:8" x14ac:dyDescent="0.25">
      <c r="A1049" s="74" t="s">
        <v>53</v>
      </c>
      <c r="B1049" s="70">
        <v>0</v>
      </c>
      <c r="C1049" s="70">
        <v>0</v>
      </c>
      <c r="D1049" s="70">
        <v>0</v>
      </c>
      <c r="E1049" s="70">
        <v>0</v>
      </c>
      <c r="F1049" s="70">
        <v>0</v>
      </c>
      <c r="G1049" s="70">
        <v>0</v>
      </c>
      <c r="H1049" s="11">
        <f t="shared" si="44"/>
        <v>0</v>
      </c>
    </row>
    <row r="1050" spans="1:8" x14ac:dyDescent="0.25">
      <c r="A1050" s="74" t="s">
        <v>15</v>
      </c>
      <c r="B1050" s="70">
        <v>2</v>
      </c>
      <c r="C1050" s="70">
        <v>2</v>
      </c>
      <c r="D1050" s="70">
        <v>11</v>
      </c>
      <c r="E1050" s="70">
        <v>0</v>
      </c>
      <c r="F1050" s="70">
        <v>4</v>
      </c>
      <c r="G1050" s="70">
        <v>1</v>
      </c>
      <c r="H1050" s="11">
        <f t="shared" si="44"/>
        <v>20</v>
      </c>
    </row>
    <row r="1051" spans="1:8" x14ac:dyDescent="0.25">
      <c r="A1051" s="74" t="s">
        <v>54</v>
      </c>
      <c r="B1051" s="70">
        <v>0</v>
      </c>
      <c r="C1051" s="70">
        <v>0</v>
      </c>
      <c r="D1051" s="70">
        <v>0</v>
      </c>
      <c r="E1051" s="70">
        <v>0</v>
      </c>
      <c r="F1051" s="70">
        <v>1</v>
      </c>
      <c r="G1051" s="70">
        <v>0</v>
      </c>
      <c r="H1051" s="11">
        <f t="shared" si="44"/>
        <v>1</v>
      </c>
    </row>
    <row r="1052" spans="1:8" x14ac:dyDescent="0.25">
      <c r="A1052" s="74" t="s">
        <v>72</v>
      </c>
      <c r="B1052" s="70">
        <v>1</v>
      </c>
      <c r="C1052" s="70">
        <v>3</v>
      </c>
      <c r="D1052" s="70">
        <v>11</v>
      </c>
      <c r="E1052" s="70">
        <v>0</v>
      </c>
      <c r="F1052" s="70">
        <v>2</v>
      </c>
      <c r="G1052" s="70">
        <v>0</v>
      </c>
      <c r="H1052" s="11">
        <f t="shared" si="44"/>
        <v>17</v>
      </c>
    </row>
    <row r="1053" spans="1:8" x14ac:dyDescent="0.25">
      <c r="A1053" s="74" t="s">
        <v>16</v>
      </c>
      <c r="B1053" s="70">
        <v>0</v>
      </c>
      <c r="C1053" s="70">
        <v>0</v>
      </c>
      <c r="D1053" s="70">
        <v>0</v>
      </c>
      <c r="E1053" s="70">
        <v>0</v>
      </c>
      <c r="F1053" s="70">
        <v>0</v>
      </c>
      <c r="G1053" s="70">
        <v>0</v>
      </c>
      <c r="H1053" s="11">
        <f t="shared" si="44"/>
        <v>0</v>
      </c>
    </row>
    <row r="1054" spans="1:8" x14ac:dyDescent="0.25">
      <c r="A1054" s="74" t="s">
        <v>17</v>
      </c>
      <c r="B1054" s="70">
        <v>0</v>
      </c>
      <c r="C1054" s="70">
        <v>0</v>
      </c>
      <c r="D1054" s="70">
        <v>0</v>
      </c>
      <c r="E1054" s="70">
        <v>0</v>
      </c>
      <c r="F1054" s="70">
        <v>0</v>
      </c>
      <c r="G1054" s="70">
        <v>0</v>
      </c>
      <c r="H1054" s="11">
        <v>39</v>
      </c>
    </row>
    <row r="1055" spans="1:8" x14ac:dyDescent="0.25">
      <c r="A1055" s="74" t="s">
        <v>55</v>
      </c>
      <c r="B1055" s="70">
        <v>0</v>
      </c>
      <c r="C1055" s="70">
        <v>0</v>
      </c>
      <c r="D1055" s="70">
        <v>0</v>
      </c>
      <c r="E1055" s="70">
        <v>37</v>
      </c>
      <c r="F1055" s="70">
        <v>1</v>
      </c>
      <c r="G1055" s="70">
        <v>1</v>
      </c>
      <c r="H1055" s="11">
        <v>0</v>
      </c>
    </row>
    <row r="1056" spans="1:8" x14ac:dyDescent="0.25">
      <c r="A1056" s="74" t="s">
        <v>142</v>
      </c>
      <c r="B1056" s="70">
        <v>0</v>
      </c>
      <c r="C1056" s="70">
        <v>0</v>
      </c>
      <c r="D1056" s="70">
        <v>0</v>
      </c>
      <c r="E1056" s="70">
        <v>0</v>
      </c>
      <c r="F1056" s="70">
        <v>0</v>
      </c>
      <c r="G1056" s="70">
        <v>0</v>
      </c>
      <c r="H1056" s="11">
        <f>SUM(B1056:G1056)</f>
        <v>0</v>
      </c>
    </row>
    <row r="1057" spans="1:8" x14ac:dyDescent="0.25">
      <c r="A1057" s="78" t="s">
        <v>24</v>
      </c>
      <c r="B1057" s="70">
        <v>487</v>
      </c>
      <c r="C1057" s="70">
        <v>862</v>
      </c>
      <c r="D1057" s="70">
        <v>7656</v>
      </c>
      <c r="E1057" s="70">
        <v>682</v>
      </c>
      <c r="F1057" s="70">
        <v>341</v>
      </c>
      <c r="G1057" s="70">
        <v>306</v>
      </c>
      <c r="H1057" s="11">
        <f>SUM(B1057:G1057)</f>
        <v>10334</v>
      </c>
    </row>
    <row r="1058" spans="1:8" x14ac:dyDescent="0.25">
      <c r="A1058" s="1"/>
      <c r="B1058" s="70"/>
      <c r="C1058" s="70"/>
      <c r="D1058" s="70"/>
      <c r="E1058" s="70"/>
      <c r="F1058" s="70"/>
      <c r="G1058" s="70"/>
      <c r="H1058" s="11"/>
    </row>
    <row r="1059" spans="1:8" x14ac:dyDescent="0.25">
      <c r="A1059" s="1"/>
      <c r="B1059" s="70"/>
      <c r="C1059" s="70"/>
      <c r="D1059" s="70"/>
      <c r="E1059" s="70"/>
      <c r="F1059" s="70"/>
      <c r="G1059" s="70"/>
      <c r="H1059" s="11"/>
    </row>
    <row r="1060" spans="1:8" x14ac:dyDescent="0.25">
      <c r="A1060" s="30" t="s">
        <v>182</v>
      </c>
    </row>
    <row r="1061" spans="1:8" x14ac:dyDescent="0.25">
      <c r="A1061" s="1" t="s">
        <v>169</v>
      </c>
    </row>
    <row r="1062" spans="1:8" x14ac:dyDescent="0.25">
      <c r="B1062" t="s">
        <v>20</v>
      </c>
      <c r="C1062" t="s">
        <v>21</v>
      </c>
    </row>
    <row r="1063" spans="1:8" x14ac:dyDescent="0.25">
      <c r="A1063" s="89" t="s">
        <v>19</v>
      </c>
      <c r="B1063" s="75">
        <v>26</v>
      </c>
      <c r="C1063" s="75">
        <v>1</v>
      </c>
      <c r="D1063" s="75">
        <v>6</v>
      </c>
      <c r="E1063" s="75">
        <v>11</v>
      </c>
      <c r="F1063" s="75">
        <v>16</v>
      </c>
      <c r="G1063" s="75">
        <v>21</v>
      </c>
      <c r="H1063" s="80" t="s">
        <v>24</v>
      </c>
    </row>
    <row r="1064" spans="1:8" x14ac:dyDescent="0.25">
      <c r="A1064" s="2" t="s">
        <v>1</v>
      </c>
      <c r="B1064" s="70">
        <v>4</v>
      </c>
      <c r="C1064" s="70">
        <v>18</v>
      </c>
      <c r="D1064" s="70">
        <v>48</v>
      </c>
      <c r="E1064" s="70">
        <v>43</v>
      </c>
      <c r="F1064" s="70">
        <v>47</v>
      </c>
      <c r="G1064" s="70">
        <v>38</v>
      </c>
      <c r="H1064" s="11">
        <f t="shared" ref="H1064:H1096" si="45">SUM(B1064:G1064)</f>
        <v>198</v>
      </c>
    </row>
    <row r="1065" spans="1:8" x14ac:dyDescent="0.25">
      <c r="A1065" s="2" t="s">
        <v>45</v>
      </c>
      <c r="B1065" s="70">
        <v>0</v>
      </c>
      <c r="C1065" s="70">
        <v>0</v>
      </c>
      <c r="D1065" s="70">
        <v>0</v>
      </c>
      <c r="E1065" s="70">
        <v>0</v>
      </c>
      <c r="F1065" s="70">
        <v>0</v>
      </c>
      <c r="G1065" s="70">
        <v>0</v>
      </c>
      <c r="H1065" s="11">
        <f t="shared" si="45"/>
        <v>0</v>
      </c>
    </row>
    <row r="1066" spans="1:8" x14ac:dyDescent="0.25">
      <c r="A1066" s="2" t="s">
        <v>41</v>
      </c>
      <c r="B1066" s="70">
        <v>12</v>
      </c>
      <c r="C1066" s="70">
        <v>1</v>
      </c>
      <c r="D1066" s="70">
        <v>7</v>
      </c>
      <c r="E1066" s="70">
        <v>2</v>
      </c>
      <c r="F1066" s="70">
        <v>0</v>
      </c>
      <c r="G1066" s="70">
        <v>1</v>
      </c>
      <c r="H1066" s="11">
        <f t="shared" si="45"/>
        <v>23</v>
      </c>
    </row>
    <row r="1067" spans="1:8" x14ac:dyDescent="0.25">
      <c r="A1067" s="2" t="s">
        <v>2</v>
      </c>
      <c r="B1067" s="70">
        <v>19</v>
      </c>
      <c r="C1067" s="70">
        <v>26</v>
      </c>
      <c r="D1067" s="70">
        <v>7</v>
      </c>
      <c r="E1067" s="70">
        <v>7</v>
      </c>
      <c r="F1067" s="70">
        <v>4</v>
      </c>
      <c r="G1067" s="70">
        <v>2</v>
      </c>
      <c r="H1067" s="11">
        <f t="shared" si="45"/>
        <v>65</v>
      </c>
    </row>
    <row r="1068" spans="1:8" x14ac:dyDescent="0.25">
      <c r="A1068" s="2" t="s">
        <v>43</v>
      </c>
      <c r="B1068" s="70">
        <v>0</v>
      </c>
      <c r="C1068" s="70">
        <v>0</v>
      </c>
      <c r="D1068" s="70">
        <v>0</v>
      </c>
      <c r="E1068" s="70">
        <v>0</v>
      </c>
      <c r="F1068" s="70">
        <v>0</v>
      </c>
      <c r="G1068" s="70">
        <v>0</v>
      </c>
      <c r="H1068" s="11">
        <f t="shared" si="45"/>
        <v>0</v>
      </c>
    </row>
    <row r="1069" spans="1:8" x14ac:dyDescent="0.25">
      <c r="A1069" s="2" t="s">
        <v>3</v>
      </c>
      <c r="B1069" s="70">
        <v>1</v>
      </c>
      <c r="C1069" s="70">
        <v>5</v>
      </c>
      <c r="D1069" s="70">
        <v>2</v>
      </c>
      <c r="E1069" s="70">
        <v>1</v>
      </c>
      <c r="F1069" s="70">
        <v>0</v>
      </c>
      <c r="G1069" s="70">
        <v>1</v>
      </c>
      <c r="H1069" s="11">
        <f t="shared" si="45"/>
        <v>10</v>
      </c>
    </row>
    <row r="1070" spans="1:8" x14ac:dyDescent="0.25">
      <c r="A1070" s="2" t="s">
        <v>4</v>
      </c>
      <c r="B1070" s="70">
        <v>1</v>
      </c>
      <c r="C1070" s="70">
        <v>0</v>
      </c>
      <c r="D1070" s="70">
        <v>0</v>
      </c>
      <c r="E1070" s="70">
        <v>0</v>
      </c>
      <c r="F1070" s="70">
        <v>0</v>
      </c>
      <c r="G1070" s="70">
        <v>0</v>
      </c>
      <c r="H1070" s="11">
        <f t="shared" si="45"/>
        <v>1</v>
      </c>
    </row>
    <row r="1071" spans="1:8" x14ac:dyDescent="0.25">
      <c r="A1071" s="2" t="s">
        <v>5</v>
      </c>
      <c r="B1071" s="70">
        <v>0</v>
      </c>
      <c r="C1071" s="70">
        <v>0</v>
      </c>
      <c r="D1071" s="70">
        <v>0</v>
      </c>
      <c r="E1071" s="70">
        <v>0</v>
      </c>
      <c r="F1071" s="70">
        <v>0</v>
      </c>
      <c r="G1071" s="70">
        <v>0</v>
      </c>
      <c r="H1071" s="11">
        <f t="shared" si="45"/>
        <v>0</v>
      </c>
    </row>
    <row r="1072" spans="1:8" x14ac:dyDescent="0.25">
      <c r="A1072" s="2" t="s">
        <v>7</v>
      </c>
      <c r="B1072" s="70">
        <v>0</v>
      </c>
      <c r="C1072" s="70">
        <v>0</v>
      </c>
      <c r="D1072" s="70">
        <v>0</v>
      </c>
      <c r="E1072" s="70">
        <v>0</v>
      </c>
      <c r="F1072" s="70">
        <v>8</v>
      </c>
      <c r="G1072" s="70">
        <v>2</v>
      </c>
      <c r="H1072" s="11">
        <f t="shared" si="45"/>
        <v>10</v>
      </c>
    </row>
    <row r="1073" spans="1:8" x14ac:dyDescent="0.25">
      <c r="A1073" s="2" t="s">
        <v>50</v>
      </c>
      <c r="B1073" s="70">
        <v>0</v>
      </c>
      <c r="C1073" s="70">
        <v>0</v>
      </c>
      <c r="D1073" s="70">
        <v>1</v>
      </c>
      <c r="E1073" s="70">
        <v>0</v>
      </c>
      <c r="F1073" s="70">
        <v>0</v>
      </c>
      <c r="G1073" s="70">
        <v>0</v>
      </c>
      <c r="H1073" s="11">
        <f t="shared" si="45"/>
        <v>1</v>
      </c>
    </row>
    <row r="1074" spans="1:8" x14ac:dyDescent="0.25">
      <c r="A1074" s="2" t="s">
        <v>51</v>
      </c>
      <c r="B1074" s="70">
        <v>0</v>
      </c>
      <c r="C1074" s="70">
        <v>0</v>
      </c>
      <c r="D1074" s="70">
        <v>0</v>
      </c>
      <c r="E1074" s="70">
        <v>0</v>
      </c>
      <c r="F1074" s="70">
        <v>0</v>
      </c>
      <c r="G1074" s="70">
        <v>0</v>
      </c>
      <c r="H1074" s="11">
        <f t="shared" si="45"/>
        <v>0</v>
      </c>
    </row>
    <row r="1075" spans="1:8" x14ac:dyDescent="0.25">
      <c r="A1075" s="2" t="s">
        <v>42</v>
      </c>
      <c r="B1075" s="70">
        <v>0</v>
      </c>
      <c r="C1075" s="70">
        <v>0</v>
      </c>
      <c r="D1075" s="70">
        <v>1</v>
      </c>
      <c r="E1075" s="70">
        <v>1</v>
      </c>
      <c r="F1075" s="70">
        <v>0</v>
      </c>
      <c r="G1075" s="70">
        <v>0</v>
      </c>
      <c r="H1075" s="11">
        <f t="shared" si="45"/>
        <v>2</v>
      </c>
    </row>
    <row r="1076" spans="1:8" x14ac:dyDescent="0.25">
      <c r="A1076" s="2" t="s">
        <v>8</v>
      </c>
      <c r="B1076" s="70">
        <v>0</v>
      </c>
      <c r="C1076" s="70">
        <v>0</v>
      </c>
      <c r="D1076" s="70">
        <v>0</v>
      </c>
      <c r="E1076" s="70">
        <v>0</v>
      </c>
      <c r="F1076" s="70">
        <v>28</v>
      </c>
      <c r="G1076" s="70">
        <v>0</v>
      </c>
      <c r="H1076" s="11">
        <f t="shared" si="45"/>
        <v>28</v>
      </c>
    </row>
    <row r="1077" spans="1:8" x14ac:dyDescent="0.25">
      <c r="A1077" s="2" t="s">
        <v>9</v>
      </c>
      <c r="B1077" s="70">
        <v>205</v>
      </c>
      <c r="C1077" s="70">
        <v>95</v>
      </c>
      <c r="D1077" s="70">
        <v>268</v>
      </c>
      <c r="E1077" s="70">
        <v>65</v>
      </c>
      <c r="F1077" s="70">
        <v>0</v>
      </c>
      <c r="G1077" s="70">
        <v>0</v>
      </c>
      <c r="H1077" s="11">
        <f t="shared" si="45"/>
        <v>633</v>
      </c>
    </row>
    <row r="1078" spans="1:8" x14ac:dyDescent="0.25">
      <c r="A1078" s="2" t="s">
        <v>44</v>
      </c>
      <c r="B1078" s="70">
        <v>0</v>
      </c>
      <c r="C1078" s="70">
        <v>4</v>
      </c>
      <c r="D1078" s="70">
        <v>2</v>
      </c>
      <c r="E1078" s="70">
        <v>0</v>
      </c>
      <c r="F1078" s="70">
        <v>0</v>
      </c>
      <c r="G1078" s="70">
        <v>0</v>
      </c>
      <c r="H1078" s="11">
        <f t="shared" si="45"/>
        <v>6</v>
      </c>
    </row>
    <row r="1079" spans="1:8" x14ac:dyDescent="0.25">
      <c r="A1079" s="2" t="s">
        <v>10</v>
      </c>
      <c r="B1079" s="70">
        <v>15</v>
      </c>
      <c r="C1079" s="70">
        <v>16</v>
      </c>
      <c r="D1079" s="70">
        <v>15</v>
      </c>
      <c r="E1079" s="70">
        <v>2</v>
      </c>
      <c r="F1079" s="70">
        <v>0</v>
      </c>
      <c r="G1079" s="70">
        <v>0</v>
      </c>
      <c r="H1079" s="11">
        <f t="shared" si="45"/>
        <v>48</v>
      </c>
    </row>
    <row r="1080" spans="1:8" x14ac:dyDescent="0.25">
      <c r="A1080" s="2" t="s">
        <v>11</v>
      </c>
      <c r="B1080" s="70">
        <v>55</v>
      </c>
      <c r="C1080" s="70">
        <v>419</v>
      </c>
      <c r="D1080" s="70">
        <v>50</v>
      </c>
      <c r="E1080" s="70">
        <v>155</v>
      </c>
      <c r="F1080" s="70">
        <v>125</v>
      </c>
      <c r="G1080" s="70">
        <v>125</v>
      </c>
      <c r="H1080" s="11">
        <f t="shared" si="45"/>
        <v>929</v>
      </c>
    </row>
    <row r="1081" spans="1:8" x14ac:dyDescent="0.25">
      <c r="A1081" s="2" t="s">
        <v>12</v>
      </c>
      <c r="B1081" s="70">
        <v>16</v>
      </c>
      <c r="C1081" s="70">
        <v>163</v>
      </c>
      <c r="D1081" s="70">
        <v>20</v>
      </c>
      <c r="E1081" s="70">
        <v>35</v>
      </c>
      <c r="F1081" s="70">
        <v>6</v>
      </c>
      <c r="G1081" s="70">
        <v>2</v>
      </c>
      <c r="H1081" s="11">
        <f t="shared" si="45"/>
        <v>242</v>
      </c>
    </row>
    <row r="1082" spans="1:8" x14ac:dyDescent="0.25">
      <c r="A1082" s="2" t="s">
        <v>32</v>
      </c>
      <c r="B1082" s="70">
        <v>0</v>
      </c>
      <c r="C1082" s="70">
        <v>0</v>
      </c>
      <c r="D1082" s="70">
        <v>0</v>
      </c>
      <c r="E1082" s="70">
        <v>0</v>
      </c>
      <c r="F1082" s="70">
        <v>0</v>
      </c>
      <c r="G1082" s="70">
        <v>1</v>
      </c>
      <c r="H1082" s="11">
        <f t="shared" si="45"/>
        <v>1</v>
      </c>
    </row>
    <row r="1083" spans="1:8" x14ac:dyDescent="0.25">
      <c r="A1083" s="2" t="s">
        <v>18</v>
      </c>
      <c r="B1083" s="70">
        <v>0</v>
      </c>
      <c r="C1083" s="70">
        <v>30</v>
      </c>
      <c r="D1083" s="70">
        <v>6120</v>
      </c>
      <c r="E1083" s="70">
        <v>20</v>
      </c>
      <c r="F1083" s="70">
        <v>1</v>
      </c>
      <c r="G1083" s="70">
        <v>4</v>
      </c>
      <c r="H1083" s="11">
        <f t="shared" si="45"/>
        <v>6175</v>
      </c>
    </row>
    <row r="1084" spans="1:8" x14ac:dyDescent="0.25">
      <c r="A1084" s="2" t="s">
        <v>46</v>
      </c>
      <c r="B1084" s="70">
        <v>0</v>
      </c>
      <c r="C1084" s="70">
        <v>0</v>
      </c>
      <c r="D1084" s="70">
        <v>0</v>
      </c>
      <c r="E1084" s="70">
        <v>0</v>
      </c>
      <c r="F1084" s="70">
        <v>0</v>
      </c>
      <c r="G1084" s="70">
        <v>0</v>
      </c>
      <c r="H1084" s="11">
        <f t="shared" si="45"/>
        <v>0</v>
      </c>
    </row>
    <row r="1085" spans="1:8" x14ac:dyDescent="0.25">
      <c r="A1085" s="2" t="s">
        <v>13</v>
      </c>
      <c r="B1085" s="70">
        <v>0</v>
      </c>
      <c r="C1085" s="70">
        <v>0</v>
      </c>
      <c r="D1085" s="70">
        <v>0</v>
      </c>
      <c r="E1085" s="70">
        <v>0</v>
      </c>
      <c r="F1085" s="70">
        <v>0</v>
      </c>
      <c r="G1085" s="70">
        <v>0</v>
      </c>
      <c r="H1085" s="11">
        <f t="shared" si="45"/>
        <v>0</v>
      </c>
    </row>
    <row r="1086" spans="1:8" x14ac:dyDescent="0.25">
      <c r="A1086" s="2" t="s">
        <v>14</v>
      </c>
      <c r="B1086" s="70">
        <v>107</v>
      </c>
      <c r="C1086" s="70">
        <v>29</v>
      </c>
      <c r="D1086" s="70">
        <v>306</v>
      </c>
      <c r="E1086" s="70">
        <v>7</v>
      </c>
      <c r="F1086" s="70">
        <v>4</v>
      </c>
      <c r="G1086" s="70">
        <v>54</v>
      </c>
      <c r="H1086" s="11">
        <f t="shared" si="45"/>
        <v>507</v>
      </c>
    </row>
    <row r="1087" spans="1:8" x14ac:dyDescent="0.25">
      <c r="A1087" s="2" t="s">
        <v>40</v>
      </c>
      <c r="B1087" s="70">
        <v>0</v>
      </c>
      <c r="C1087" s="70">
        <v>0</v>
      </c>
      <c r="D1087" s="70">
        <v>1</v>
      </c>
      <c r="E1087" s="70">
        <v>0</v>
      </c>
      <c r="F1087" s="70">
        <v>0</v>
      </c>
      <c r="G1087" s="70">
        <v>0</v>
      </c>
      <c r="H1087" s="11">
        <f t="shared" si="45"/>
        <v>1</v>
      </c>
    </row>
    <row r="1088" spans="1:8" x14ac:dyDescent="0.25">
      <c r="A1088" s="2" t="s">
        <v>52</v>
      </c>
      <c r="B1088" s="70">
        <v>0</v>
      </c>
      <c r="C1088" s="70">
        <v>1</v>
      </c>
      <c r="D1088" s="70">
        <v>0</v>
      </c>
      <c r="E1088" s="70">
        <v>0</v>
      </c>
      <c r="F1088" s="70">
        <v>0</v>
      </c>
      <c r="G1088" s="70">
        <v>0</v>
      </c>
      <c r="H1088" s="11">
        <f t="shared" si="45"/>
        <v>1</v>
      </c>
    </row>
    <row r="1089" spans="1:8" x14ac:dyDescent="0.25">
      <c r="A1089" s="2" t="s">
        <v>53</v>
      </c>
      <c r="B1089" s="70">
        <v>0</v>
      </c>
      <c r="C1089" s="70">
        <v>0</v>
      </c>
      <c r="D1089" s="70">
        <v>0</v>
      </c>
      <c r="E1089" s="70">
        <v>0</v>
      </c>
      <c r="F1089" s="70">
        <v>0</v>
      </c>
      <c r="G1089" s="70">
        <v>0</v>
      </c>
      <c r="H1089" s="11">
        <f t="shared" si="45"/>
        <v>0</v>
      </c>
    </row>
    <row r="1090" spans="1:8" x14ac:dyDescent="0.25">
      <c r="A1090" s="2" t="s">
        <v>15</v>
      </c>
      <c r="B1090" s="70">
        <v>2</v>
      </c>
      <c r="C1090" s="70">
        <v>0</v>
      </c>
      <c r="D1090" s="70">
        <v>11</v>
      </c>
      <c r="E1090" s="70">
        <v>0</v>
      </c>
      <c r="F1090" s="70">
        <v>4</v>
      </c>
      <c r="G1090" s="70">
        <v>0</v>
      </c>
      <c r="H1090" s="11">
        <f t="shared" si="45"/>
        <v>17</v>
      </c>
    </row>
    <row r="1091" spans="1:8" x14ac:dyDescent="0.25">
      <c r="A1091" s="2" t="s">
        <v>54</v>
      </c>
      <c r="B1091" s="70">
        <v>0</v>
      </c>
      <c r="C1091" s="70">
        <v>0</v>
      </c>
      <c r="D1091" s="70">
        <v>0</v>
      </c>
      <c r="E1091" s="70">
        <v>0</v>
      </c>
      <c r="F1091" s="70">
        <v>0</v>
      </c>
      <c r="G1091" s="70">
        <v>0</v>
      </c>
      <c r="H1091" s="11">
        <f t="shared" si="45"/>
        <v>0</v>
      </c>
    </row>
    <row r="1092" spans="1:8" x14ac:dyDescent="0.25">
      <c r="A1092" s="2" t="s">
        <v>72</v>
      </c>
      <c r="B1092" s="70">
        <v>1</v>
      </c>
      <c r="C1092" s="70">
        <v>3</v>
      </c>
      <c r="D1092" s="70">
        <v>11</v>
      </c>
      <c r="E1092" s="70">
        <v>0</v>
      </c>
      <c r="F1092" s="70">
        <v>2</v>
      </c>
      <c r="G1092" s="70">
        <v>0</v>
      </c>
      <c r="H1092" s="11">
        <f t="shared" si="45"/>
        <v>17</v>
      </c>
    </row>
    <row r="1093" spans="1:8" x14ac:dyDescent="0.25">
      <c r="A1093" s="2" t="s">
        <v>16</v>
      </c>
      <c r="B1093" s="70">
        <v>0</v>
      </c>
      <c r="C1093" s="70">
        <v>0</v>
      </c>
      <c r="D1093" s="70">
        <v>0</v>
      </c>
      <c r="E1093" s="70">
        <v>0</v>
      </c>
      <c r="F1093" s="70">
        <v>0</v>
      </c>
      <c r="G1093" s="70">
        <v>0</v>
      </c>
      <c r="H1093" s="11">
        <f t="shared" si="45"/>
        <v>0</v>
      </c>
    </row>
    <row r="1094" spans="1:8" x14ac:dyDescent="0.25">
      <c r="A1094" s="109" t="s">
        <v>17</v>
      </c>
      <c r="B1094" s="70">
        <v>0</v>
      </c>
      <c r="C1094" s="70">
        <v>0</v>
      </c>
      <c r="D1094" s="70">
        <v>0</v>
      </c>
      <c r="E1094" s="70">
        <v>17</v>
      </c>
      <c r="F1094" s="70">
        <v>0</v>
      </c>
      <c r="G1094" s="70">
        <v>0</v>
      </c>
      <c r="H1094" s="11">
        <f t="shared" si="45"/>
        <v>17</v>
      </c>
    </row>
    <row r="1095" spans="1:8" x14ac:dyDescent="0.25">
      <c r="A1095" s="74" t="s">
        <v>142</v>
      </c>
      <c r="H1095" s="11">
        <f t="shared" si="45"/>
        <v>0</v>
      </c>
    </row>
    <row r="1096" spans="1:8" x14ac:dyDescent="0.25">
      <c r="A1096" s="8" t="s">
        <v>24</v>
      </c>
      <c r="B1096" s="70">
        <v>438</v>
      </c>
      <c r="C1096" s="70">
        <v>810</v>
      </c>
      <c r="D1096" s="70">
        <v>6870</v>
      </c>
      <c r="E1096" s="70">
        <v>355</v>
      </c>
      <c r="F1096" s="70">
        <v>229</v>
      </c>
      <c r="G1096" s="70">
        <v>230</v>
      </c>
      <c r="H1096" s="11">
        <f t="shared" si="45"/>
        <v>8932</v>
      </c>
    </row>
    <row r="1099" spans="1:8" x14ac:dyDescent="0.25">
      <c r="A1099" s="30" t="s">
        <v>183</v>
      </c>
    </row>
    <row r="1100" spans="1:8" x14ac:dyDescent="0.25">
      <c r="A1100" s="1" t="s">
        <v>111</v>
      </c>
    </row>
    <row r="1102" spans="1:8" x14ac:dyDescent="0.25">
      <c r="B1102" t="s">
        <v>20</v>
      </c>
      <c r="C1102" t="s">
        <v>21</v>
      </c>
    </row>
    <row r="1103" spans="1:8" x14ac:dyDescent="0.25">
      <c r="A1103" s="27" t="s">
        <v>19</v>
      </c>
      <c r="B1103" s="75">
        <v>28</v>
      </c>
      <c r="C1103" s="75">
        <v>3</v>
      </c>
      <c r="D1103" s="75">
        <v>8</v>
      </c>
      <c r="E1103" s="75">
        <v>13</v>
      </c>
      <c r="F1103" s="75">
        <v>18</v>
      </c>
      <c r="G1103" s="75">
        <v>23</v>
      </c>
      <c r="H1103" s="15" t="s">
        <v>24</v>
      </c>
    </row>
    <row r="1104" spans="1:8" x14ac:dyDescent="0.25">
      <c r="A1104" s="74" t="s">
        <v>1</v>
      </c>
      <c r="B1104" s="70">
        <v>10</v>
      </c>
      <c r="C1104" s="70">
        <v>30</v>
      </c>
      <c r="D1104" s="70">
        <v>52</v>
      </c>
      <c r="E1104" s="70">
        <v>54</v>
      </c>
      <c r="F1104" s="70">
        <v>55</v>
      </c>
      <c r="G1104" s="70">
        <v>42</v>
      </c>
      <c r="H1104" s="70">
        <f>SUM(B1104:G1104)</f>
        <v>243</v>
      </c>
    </row>
    <row r="1105" spans="1:8" x14ac:dyDescent="0.25">
      <c r="A1105" s="74" t="s">
        <v>45</v>
      </c>
      <c r="B1105" s="70">
        <v>0</v>
      </c>
      <c r="C1105" s="70">
        <v>0</v>
      </c>
      <c r="D1105" s="70">
        <v>0</v>
      </c>
      <c r="E1105" s="70">
        <v>0</v>
      </c>
      <c r="F1105" s="70">
        <v>0</v>
      </c>
      <c r="G1105" s="70">
        <v>0</v>
      </c>
      <c r="H1105" s="70">
        <f t="shared" ref="H1105:H1133" si="46">SUM(B1105:G1105)</f>
        <v>0</v>
      </c>
    </row>
    <row r="1106" spans="1:8" x14ac:dyDescent="0.25">
      <c r="A1106" s="74" t="s">
        <v>41</v>
      </c>
      <c r="B1106" s="70">
        <v>2</v>
      </c>
      <c r="C1106" s="70">
        <v>4</v>
      </c>
      <c r="D1106" s="70">
        <v>1</v>
      </c>
      <c r="E1106" s="70">
        <v>4</v>
      </c>
      <c r="F1106" s="70">
        <v>1</v>
      </c>
      <c r="G1106" s="70">
        <v>0</v>
      </c>
      <c r="H1106" s="70">
        <f t="shared" si="46"/>
        <v>12</v>
      </c>
    </row>
    <row r="1107" spans="1:8" x14ac:dyDescent="0.25">
      <c r="A1107" s="74" t="s">
        <v>2</v>
      </c>
      <c r="B1107" s="70">
        <v>8</v>
      </c>
      <c r="C1107" s="70">
        <v>7</v>
      </c>
      <c r="D1107" s="70">
        <v>17</v>
      </c>
      <c r="E1107" s="70">
        <v>16</v>
      </c>
      <c r="F1107" s="70">
        <v>3</v>
      </c>
      <c r="G1107" s="70">
        <v>0</v>
      </c>
      <c r="H1107" s="70">
        <f t="shared" si="46"/>
        <v>51</v>
      </c>
    </row>
    <row r="1108" spans="1:8" x14ac:dyDescent="0.25">
      <c r="A1108" s="74" t="s">
        <v>43</v>
      </c>
      <c r="B1108" s="70">
        <v>0</v>
      </c>
      <c r="C1108" s="70">
        <v>0</v>
      </c>
      <c r="D1108" s="70">
        <v>0</v>
      </c>
      <c r="E1108" s="70">
        <v>0</v>
      </c>
      <c r="F1108" s="70">
        <v>0</v>
      </c>
      <c r="G1108" s="70">
        <v>0</v>
      </c>
      <c r="H1108" s="70">
        <f t="shared" si="46"/>
        <v>0</v>
      </c>
    </row>
    <row r="1109" spans="1:8" x14ac:dyDescent="0.25">
      <c r="A1109" s="74" t="s">
        <v>3</v>
      </c>
      <c r="B1109" s="70">
        <v>5</v>
      </c>
      <c r="C1109" s="70">
        <v>5</v>
      </c>
      <c r="D1109" s="70">
        <v>3</v>
      </c>
      <c r="E1109" s="70">
        <v>5</v>
      </c>
      <c r="F1109" s="70">
        <v>4</v>
      </c>
      <c r="G1109" s="70">
        <v>0</v>
      </c>
      <c r="H1109" s="70">
        <f t="shared" si="46"/>
        <v>22</v>
      </c>
    </row>
    <row r="1110" spans="1:8" x14ac:dyDescent="0.25">
      <c r="A1110" s="74" t="s">
        <v>4</v>
      </c>
      <c r="B1110" s="70">
        <v>0</v>
      </c>
      <c r="C1110" s="70">
        <v>0</v>
      </c>
      <c r="D1110" s="70">
        <v>0</v>
      </c>
      <c r="E1110" s="70">
        <v>0</v>
      </c>
      <c r="F1110" s="70">
        <v>0</v>
      </c>
      <c r="G1110" s="70">
        <v>0</v>
      </c>
      <c r="H1110" s="70">
        <f t="shared" si="46"/>
        <v>0</v>
      </c>
    </row>
    <row r="1111" spans="1:8" x14ac:dyDescent="0.25">
      <c r="A1111" s="74" t="s">
        <v>48</v>
      </c>
      <c r="B1111" s="70">
        <v>0</v>
      </c>
      <c r="C1111" s="70">
        <v>0</v>
      </c>
      <c r="D1111" s="70">
        <v>0</v>
      </c>
      <c r="E1111" s="70">
        <v>0</v>
      </c>
      <c r="F1111" s="70">
        <v>0</v>
      </c>
      <c r="G1111" s="70">
        <v>0</v>
      </c>
      <c r="H1111" s="70">
        <f t="shared" si="46"/>
        <v>0</v>
      </c>
    </row>
    <row r="1112" spans="1:8" x14ac:dyDescent="0.25">
      <c r="A1112" s="74" t="s">
        <v>7</v>
      </c>
      <c r="B1112" s="70">
        <v>0</v>
      </c>
      <c r="C1112" s="70">
        <v>41</v>
      </c>
      <c r="D1112" s="70">
        <v>0</v>
      </c>
      <c r="E1112" s="70">
        <v>10</v>
      </c>
      <c r="F1112" s="70">
        <v>0</v>
      </c>
      <c r="G1112" s="70">
        <v>0</v>
      </c>
      <c r="H1112" s="70">
        <f t="shared" si="46"/>
        <v>51</v>
      </c>
    </row>
    <row r="1113" spans="1:8" x14ac:dyDescent="0.25">
      <c r="A1113" s="74" t="s">
        <v>50</v>
      </c>
      <c r="B1113" s="70">
        <v>0</v>
      </c>
      <c r="C1113" s="70">
        <v>1</v>
      </c>
      <c r="D1113" s="70">
        <v>0</v>
      </c>
      <c r="E1113" s="70">
        <v>0</v>
      </c>
      <c r="F1113" s="70">
        <v>0</v>
      </c>
      <c r="G1113" s="70">
        <v>0</v>
      </c>
      <c r="H1113" s="70">
        <f t="shared" si="46"/>
        <v>1</v>
      </c>
    </row>
    <row r="1114" spans="1:8" x14ac:dyDescent="0.25">
      <c r="A1114" s="74" t="s">
        <v>51</v>
      </c>
      <c r="B1114" s="70">
        <v>0</v>
      </c>
      <c r="C1114" s="70">
        <v>0</v>
      </c>
      <c r="D1114" s="70">
        <v>0</v>
      </c>
      <c r="E1114" s="70">
        <v>1</v>
      </c>
      <c r="F1114" s="70">
        <v>0</v>
      </c>
      <c r="G1114" s="70">
        <v>0</v>
      </c>
      <c r="H1114" s="70">
        <f t="shared" si="46"/>
        <v>1</v>
      </c>
    </row>
    <row r="1115" spans="1:8" x14ac:dyDescent="0.25">
      <c r="A1115" s="74" t="s">
        <v>42</v>
      </c>
      <c r="B1115" s="70">
        <v>1</v>
      </c>
      <c r="C1115" s="70">
        <v>3</v>
      </c>
      <c r="D1115" s="70">
        <v>0</v>
      </c>
      <c r="E1115" s="70">
        <v>6</v>
      </c>
      <c r="F1115" s="70">
        <v>0</v>
      </c>
      <c r="G1115" s="70">
        <v>1</v>
      </c>
      <c r="H1115" s="70">
        <f t="shared" si="46"/>
        <v>11</v>
      </c>
    </row>
    <row r="1116" spans="1:8" x14ac:dyDescent="0.25">
      <c r="A1116" s="74" t="s">
        <v>8</v>
      </c>
      <c r="B1116" s="70">
        <v>0</v>
      </c>
      <c r="C1116" s="70">
        <v>4</v>
      </c>
      <c r="D1116" s="70">
        <v>22</v>
      </c>
      <c r="E1116" s="70">
        <v>14</v>
      </c>
      <c r="F1116" s="70">
        <v>18</v>
      </c>
      <c r="G1116" s="70">
        <v>0</v>
      </c>
      <c r="H1116" s="70">
        <f t="shared" si="46"/>
        <v>58</v>
      </c>
    </row>
    <row r="1117" spans="1:8" x14ac:dyDescent="0.25">
      <c r="A1117" s="74" t="s">
        <v>9</v>
      </c>
      <c r="B1117" s="70">
        <v>16</v>
      </c>
      <c r="C1117" s="70">
        <v>650</v>
      </c>
      <c r="D1117" s="70">
        <v>413</v>
      </c>
      <c r="E1117" s="70">
        <v>2</v>
      </c>
      <c r="F1117" s="70">
        <v>87</v>
      </c>
      <c r="G1117" s="70">
        <v>2</v>
      </c>
      <c r="H1117" s="70">
        <f t="shared" si="46"/>
        <v>1170</v>
      </c>
    </row>
    <row r="1118" spans="1:8" x14ac:dyDescent="0.25">
      <c r="A1118" s="74" t="s">
        <v>44</v>
      </c>
      <c r="B1118" s="70">
        <v>0</v>
      </c>
      <c r="C1118" s="70">
        <v>2</v>
      </c>
      <c r="D1118" s="70">
        <v>1</v>
      </c>
      <c r="E1118" s="70">
        <v>0</v>
      </c>
      <c r="F1118" s="70">
        <v>1</v>
      </c>
      <c r="G1118" s="70">
        <v>3</v>
      </c>
      <c r="H1118" s="70">
        <f t="shared" si="46"/>
        <v>7</v>
      </c>
    </row>
    <row r="1119" spans="1:8" x14ac:dyDescent="0.25">
      <c r="A1119" s="74" t="s">
        <v>10</v>
      </c>
      <c r="B1119" s="70">
        <v>2</v>
      </c>
      <c r="C1119" s="70">
        <v>15</v>
      </c>
      <c r="D1119" s="70">
        <v>15</v>
      </c>
      <c r="E1119" s="70">
        <v>80</v>
      </c>
      <c r="F1119" s="70">
        <v>10</v>
      </c>
      <c r="G1119" s="70">
        <v>0</v>
      </c>
      <c r="H1119" s="70">
        <f t="shared" si="46"/>
        <v>122</v>
      </c>
    </row>
    <row r="1120" spans="1:8" x14ac:dyDescent="0.25">
      <c r="A1120" s="74" t="s">
        <v>11</v>
      </c>
      <c r="B1120" s="70">
        <v>50</v>
      </c>
      <c r="C1120" s="70">
        <v>1611</v>
      </c>
      <c r="D1120" s="70">
        <v>2885</v>
      </c>
      <c r="E1120" s="70">
        <v>2431</v>
      </c>
      <c r="F1120" s="70">
        <v>212</v>
      </c>
      <c r="G1120" s="70">
        <v>36</v>
      </c>
      <c r="H1120" s="70">
        <f t="shared" si="46"/>
        <v>7225</v>
      </c>
    </row>
    <row r="1121" spans="1:9" x14ac:dyDescent="0.25">
      <c r="A1121" s="74" t="s">
        <v>12</v>
      </c>
      <c r="B1121" s="70">
        <v>3</v>
      </c>
      <c r="C1121" s="70">
        <v>25</v>
      </c>
      <c r="D1121" s="70">
        <v>49</v>
      </c>
      <c r="E1121" s="70">
        <v>24</v>
      </c>
      <c r="F1121" s="70">
        <v>1</v>
      </c>
      <c r="G1121" s="70">
        <v>0</v>
      </c>
      <c r="H1121" s="70">
        <f t="shared" si="46"/>
        <v>102</v>
      </c>
    </row>
    <row r="1122" spans="1:9" x14ac:dyDescent="0.25">
      <c r="A1122" s="74" t="s">
        <v>32</v>
      </c>
      <c r="B1122" s="70">
        <v>0</v>
      </c>
      <c r="C1122" s="70">
        <v>5</v>
      </c>
      <c r="D1122" s="70">
        <v>0</v>
      </c>
      <c r="E1122" s="70">
        <v>0</v>
      </c>
      <c r="F1122" s="70">
        <v>5</v>
      </c>
      <c r="G1122" s="70">
        <v>0</v>
      </c>
      <c r="H1122" s="70">
        <f t="shared" si="46"/>
        <v>10</v>
      </c>
    </row>
    <row r="1123" spans="1:9" x14ac:dyDescent="0.25">
      <c r="A1123" s="74" t="s">
        <v>18</v>
      </c>
      <c r="B1123" s="70">
        <v>0</v>
      </c>
      <c r="C1123" s="70">
        <v>40</v>
      </c>
      <c r="D1123" s="70">
        <v>150</v>
      </c>
      <c r="E1123" s="70">
        <v>140</v>
      </c>
      <c r="F1123" s="70">
        <v>30</v>
      </c>
      <c r="G1123" s="70">
        <v>0</v>
      </c>
      <c r="H1123" s="70">
        <f t="shared" si="46"/>
        <v>360</v>
      </c>
    </row>
    <row r="1124" spans="1:9" x14ac:dyDescent="0.25">
      <c r="A1124" s="74" t="s">
        <v>46</v>
      </c>
      <c r="B1124" s="70">
        <v>0</v>
      </c>
      <c r="C1124" s="70">
        <v>0</v>
      </c>
      <c r="D1124" s="70">
        <v>0</v>
      </c>
      <c r="E1124" s="70">
        <v>0</v>
      </c>
      <c r="F1124" s="70">
        <v>0</v>
      </c>
      <c r="G1124" s="70">
        <v>0</v>
      </c>
      <c r="H1124" s="70">
        <f t="shared" si="46"/>
        <v>0</v>
      </c>
    </row>
    <row r="1125" spans="1:9" x14ac:dyDescent="0.25">
      <c r="A1125" s="74" t="s">
        <v>13</v>
      </c>
      <c r="B1125" s="70">
        <v>0</v>
      </c>
      <c r="C1125" s="70">
        <v>0</v>
      </c>
      <c r="D1125" s="70">
        <v>6</v>
      </c>
      <c r="E1125" s="70">
        <v>0</v>
      </c>
      <c r="F1125" s="70">
        <v>0</v>
      </c>
      <c r="G1125" s="70">
        <v>9</v>
      </c>
      <c r="H1125" s="70">
        <f t="shared" si="46"/>
        <v>15</v>
      </c>
    </row>
    <row r="1126" spans="1:9" x14ac:dyDescent="0.25">
      <c r="A1126" s="74" t="s">
        <v>14</v>
      </c>
      <c r="B1126" s="70">
        <v>9</v>
      </c>
      <c r="C1126" s="70">
        <v>173</v>
      </c>
      <c r="D1126" s="70">
        <v>263</v>
      </c>
      <c r="E1126" s="70">
        <v>126</v>
      </c>
      <c r="F1126" s="70">
        <v>19</v>
      </c>
      <c r="G1126" s="70">
        <v>0</v>
      </c>
      <c r="H1126" s="70">
        <f t="shared" si="46"/>
        <v>590</v>
      </c>
    </row>
    <row r="1127" spans="1:9" x14ac:dyDescent="0.25">
      <c r="A1127" s="74" t="s">
        <v>40</v>
      </c>
      <c r="B1127" s="70">
        <v>5</v>
      </c>
      <c r="C1127" s="70">
        <v>0</v>
      </c>
      <c r="D1127" s="70">
        <v>0</v>
      </c>
      <c r="E1127" s="70">
        <v>0</v>
      </c>
      <c r="F1127" s="70">
        <v>0</v>
      </c>
      <c r="G1127" s="70">
        <v>0</v>
      </c>
      <c r="H1127" s="70">
        <f t="shared" si="46"/>
        <v>5</v>
      </c>
    </row>
    <row r="1128" spans="1:9" x14ac:dyDescent="0.25">
      <c r="A1128" s="74" t="s">
        <v>52</v>
      </c>
      <c r="B1128" s="70">
        <v>0</v>
      </c>
      <c r="C1128" s="70">
        <v>0</v>
      </c>
      <c r="D1128" s="70">
        <v>0</v>
      </c>
      <c r="E1128" s="70">
        <v>0</v>
      </c>
      <c r="F1128" s="70">
        <v>0</v>
      </c>
      <c r="G1128" s="70">
        <v>0</v>
      </c>
      <c r="H1128" s="70">
        <f t="shared" si="46"/>
        <v>0</v>
      </c>
    </row>
    <row r="1129" spans="1:9" x14ac:dyDescent="0.25">
      <c r="A1129" s="74" t="s">
        <v>53</v>
      </c>
      <c r="B1129" s="70">
        <v>0</v>
      </c>
      <c r="C1129" s="70">
        <v>0</v>
      </c>
      <c r="D1129" s="70">
        <v>0</v>
      </c>
      <c r="E1129" s="70">
        <v>0</v>
      </c>
      <c r="F1129" s="70">
        <v>0</v>
      </c>
      <c r="G1129" s="70">
        <v>0</v>
      </c>
      <c r="H1129" s="70">
        <f t="shared" si="46"/>
        <v>0</v>
      </c>
    </row>
    <row r="1130" spans="1:9" x14ac:dyDescent="0.25">
      <c r="A1130" s="74" t="s">
        <v>15</v>
      </c>
      <c r="B1130" s="70">
        <v>0</v>
      </c>
      <c r="C1130" s="70">
        <v>7</v>
      </c>
      <c r="D1130" s="70">
        <v>30</v>
      </c>
      <c r="E1130" s="70">
        <v>11</v>
      </c>
      <c r="F1130" s="70">
        <v>0</v>
      </c>
      <c r="G1130" s="70">
        <v>8</v>
      </c>
      <c r="H1130" s="70">
        <f t="shared" si="46"/>
        <v>56</v>
      </c>
    </row>
    <row r="1131" spans="1:9" x14ac:dyDescent="0.25">
      <c r="A1131" s="74" t="s">
        <v>54</v>
      </c>
      <c r="B1131" s="70">
        <v>0</v>
      </c>
      <c r="C1131" s="70">
        <v>1</v>
      </c>
      <c r="D1131" s="70">
        <v>36</v>
      </c>
      <c r="E1131" s="70">
        <v>0</v>
      </c>
      <c r="F1131" s="70">
        <v>0</v>
      </c>
      <c r="G1131" s="70">
        <v>0</v>
      </c>
      <c r="H1131" s="70">
        <f t="shared" si="46"/>
        <v>37</v>
      </c>
    </row>
    <row r="1132" spans="1:9" x14ac:dyDescent="0.25">
      <c r="A1132" s="74" t="s">
        <v>47</v>
      </c>
      <c r="B1132" s="70">
        <v>0</v>
      </c>
      <c r="C1132" s="70">
        <v>1</v>
      </c>
      <c r="D1132" s="70">
        <v>0</v>
      </c>
      <c r="E1132" s="70">
        <v>5</v>
      </c>
      <c r="F1132" s="70">
        <v>3</v>
      </c>
      <c r="G1132" s="70">
        <v>5</v>
      </c>
      <c r="H1132" s="70">
        <f t="shared" si="46"/>
        <v>14</v>
      </c>
    </row>
    <row r="1133" spans="1:9" x14ac:dyDescent="0.25">
      <c r="A1133" s="74" t="s">
        <v>16</v>
      </c>
      <c r="B1133" s="70">
        <v>0</v>
      </c>
      <c r="C1133" s="70">
        <v>0</v>
      </c>
      <c r="D1133" s="70">
        <v>0</v>
      </c>
      <c r="E1133" s="70">
        <v>0</v>
      </c>
      <c r="F1133" s="70">
        <v>0</v>
      </c>
      <c r="G1133" s="70">
        <v>0</v>
      </c>
      <c r="H1133" s="70">
        <f t="shared" si="46"/>
        <v>0</v>
      </c>
    </row>
    <row r="1134" spans="1:9" x14ac:dyDescent="0.25">
      <c r="A1134" s="74" t="s">
        <v>17</v>
      </c>
      <c r="B1134" s="70">
        <v>100</v>
      </c>
      <c r="C1134" s="70">
        <v>0</v>
      </c>
      <c r="D1134" s="70">
        <v>0</v>
      </c>
      <c r="E1134" s="70">
        <v>2</v>
      </c>
      <c r="F1134" s="70">
        <v>0</v>
      </c>
      <c r="G1134" s="70">
        <v>0</v>
      </c>
      <c r="H1134" s="70">
        <f>SUM(B1134:G1134)</f>
        <v>102</v>
      </c>
    </row>
    <row r="1135" spans="1:9" x14ac:dyDescent="0.25">
      <c r="A1135" s="74" t="s">
        <v>55</v>
      </c>
      <c r="B1135" s="70">
        <v>0</v>
      </c>
      <c r="C1135" s="70">
        <v>0</v>
      </c>
      <c r="D1135" s="70">
        <v>0</v>
      </c>
      <c r="E1135" s="70">
        <v>0</v>
      </c>
      <c r="F1135" s="70">
        <v>0</v>
      </c>
      <c r="G1135" s="70">
        <v>0</v>
      </c>
      <c r="H1135" s="70">
        <f>SUM(B1135:G1135)</f>
        <v>0</v>
      </c>
    </row>
    <row r="1136" spans="1:9" x14ac:dyDescent="0.25">
      <c r="A1136" s="74" t="s">
        <v>24</v>
      </c>
      <c r="B1136" s="70">
        <v>211</v>
      </c>
      <c r="C1136" s="70">
        <v>2625</v>
      </c>
      <c r="D1136" s="70">
        <v>3943</v>
      </c>
      <c r="E1136" s="70">
        <v>2931</v>
      </c>
      <c r="F1136" s="70">
        <v>449</v>
      </c>
      <c r="G1136" s="70">
        <v>106</v>
      </c>
      <c r="H1136" s="11">
        <f>SUM(H1104:H1135)</f>
        <v>10265</v>
      </c>
      <c r="I1136" s="11"/>
    </row>
    <row r="1139" spans="1:8" x14ac:dyDescent="0.25">
      <c r="A1139" s="1" t="s">
        <v>171</v>
      </c>
    </row>
    <row r="1140" spans="1:8" x14ac:dyDescent="0.25">
      <c r="A1140" s="1" t="s">
        <v>113</v>
      </c>
    </row>
    <row r="1142" spans="1:8" x14ac:dyDescent="0.25">
      <c r="B1142" t="s">
        <v>20</v>
      </c>
      <c r="C1142" t="s">
        <v>21</v>
      </c>
    </row>
    <row r="1143" spans="1:8" x14ac:dyDescent="0.25">
      <c r="A1143" s="27" t="s">
        <v>19</v>
      </c>
      <c r="B1143" s="75">
        <v>28</v>
      </c>
      <c r="C1143" s="75">
        <v>3</v>
      </c>
      <c r="D1143" s="75">
        <v>8</v>
      </c>
      <c r="E1143" s="75">
        <v>13</v>
      </c>
      <c r="F1143" s="75">
        <v>18</v>
      </c>
      <c r="G1143" s="75">
        <v>23</v>
      </c>
      <c r="H1143" s="15" t="s">
        <v>24</v>
      </c>
    </row>
    <row r="1144" spans="1:8" x14ac:dyDescent="0.25">
      <c r="A1144" s="74" t="s">
        <v>1</v>
      </c>
      <c r="B1144" s="70">
        <v>10</v>
      </c>
      <c r="C1144" s="70">
        <v>30</v>
      </c>
      <c r="D1144" s="70">
        <v>42</v>
      </c>
      <c r="E1144" s="70">
        <v>52</v>
      </c>
      <c r="F1144" s="70">
        <v>54</v>
      </c>
      <c r="G1144" s="70">
        <v>42</v>
      </c>
      <c r="H1144" s="70">
        <f>SUM(B1144:G1144)</f>
        <v>230</v>
      </c>
    </row>
    <row r="1145" spans="1:8" x14ac:dyDescent="0.25">
      <c r="A1145" s="74" t="s">
        <v>45</v>
      </c>
      <c r="B1145" s="70">
        <v>0</v>
      </c>
      <c r="C1145" s="70">
        <v>0</v>
      </c>
      <c r="D1145" s="70">
        <v>0</v>
      </c>
      <c r="E1145" s="70">
        <v>0</v>
      </c>
      <c r="F1145" s="70">
        <v>0</v>
      </c>
      <c r="G1145" s="70">
        <v>0</v>
      </c>
      <c r="H1145" s="70">
        <f t="shared" ref="H1145:H1175" si="47">SUM(B1145:G1145)</f>
        <v>0</v>
      </c>
    </row>
    <row r="1146" spans="1:8" x14ac:dyDescent="0.25">
      <c r="A1146" s="74" t="s">
        <v>41</v>
      </c>
      <c r="B1146" s="70">
        <v>2</v>
      </c>
      <c r="C1146" s="70">
        <v>4</v>
      </c>
      <c r="D1146" s="70">
        <v>1</v>
      </c>
      <c r="E1146" s="70">
        <v>4</v>
      </c>
      <c r="F1146" s="70">
        <v>1</v>
      </c>
      <c r="G1146" s="70">
        <v>0</v>
      </c>
      <c r="H1146" s="70">
        <f t="shared" si="47"/>
        <v>12</v>
      </c>
    </row>
    <row r="1147" spans="1:8" x14ac:dyDescent="0.25">
      <c r="A1147" s="74" t="s">
        <v>2</v>
      </c>
      <c r="B1147" s="70">
        <v>8</v>
      </c>
      <c r="C1147" s="70">
        <v>7</v>
      </c>
      <c r="D1147" s="70">
        <v>16</v>
      </c>
      <c r="E1147" s="70">
        <v>16</v>
      </c>
      <c r="F1147" s="70">
        <v>1</v>
      </c>
      <c r="G1147" s="70">
        <v>0</v>
      </c>
      <c r="H1147" s="70">
        <f t="shared" si="47"/>
        <v>48</v>
      </c>
    </row>
    <row r="1148" spans="1:8" x14ac:dyDescent="0.25">
      <c r="A1148" s="74" t="s">
        <v>43</v>
      </c>
      <c r="B1148" s="70">
        <v>0</v>
      </c>
      <c r="C1148" s="70">
        <v>0</v>
      </c>
      <c r="D1148" s="70">
        <v>0</v>
      </c>
      <c r="E1148" s="70">
        <v>0</v>
      </c>
      <c r="F1148" s="70">
        <v>0</v>
      </c>
      <c r="G1148" s="70">
        <v>0</v>
      </c>
      <c r="H1148" s="70">
        <f t="shared" si="47"/>
        <v>0</v>
      </c>
    </row>
    <row r="1149" spans="1:8" x14ac:dyDescent="0.25">
      <c r="A1149" s="74" t="s">
        <v>3</v>
      </c>
      <c r="B1149" s="70">
        <v>3</v>
      </c>
      <c r="C1149" s="70">
        <v>4</v>
      </c>
      <c r="D1149" s="70">
        <v>2</v>
      </c>
      <c r="E1149" s="70">
        <v>3</v>
      </c>
      <c r="F1149" s="70">
        <v>2</v>
      </c>
      <c r="G1149" s="70">
        <v>0</v>
      </c>
      <c r="H1149" s="70">
        <f t="shared" si="47"/>
        <v>14</v>
      </c>
    </row>
    <row r="1150" spans="1:8" x14ac:dyDescent="0.25">
      <c r="A1150" s="74" t="s">
        <v>4</v>
      </c>
      <c r="B1150" s="70">
        <v>0</v>
      </c>
      <c r="C1150" s="70">
        <v>0</v>
      </c>
      <c r="D1150" s="70">
        <v>0</v>
      </c>
      <c r="E1150" s="70">
        <v>0</v>
      </c>
      <c r="F1150" s="70">
        <v>0</v>
      </c>
      <c r="G1150" s="70">
        <v>0</v>
      </c>
      <c r="H1150" s="70">
        <f t="shared" si="47"/>
        <v>0</v>
      </c>
    </row>
    <row r="1151" spans="1:8" x14ac:dyDescent="0.25">
      <c r="A1151" s="74" t="s">
        <v>48</v>
      </c>
      <c r="B1151" s="70">
        <v>0</v>
      </c>
      <c r="C1151" s="70">
        <v>0</v>
      </c>
      <c r="D1151" s="70">
        <v>0</v>
      </c>
      <c r="E1151" s="70">
        <v>0</v>
      </c>
      <c r="F1151" s="70">
        <v>0</v>
      </c>
      <c r="G1151" s="70">
        <v>0</v>
      </c>
      <c r="H1151" s="70">
        <f t="shared" si="47"/>
        <v>0</v>
      </c>
    </row>
    <row r="1152" spans="1:8" x14ac:dyDescent="0.25">
      <c r="A1152" s="74" t="s">
        <v>7</v>
      </c>
      <c r="B1152" s="70">
        <v>0</v>
      </c>
      <c r="C1152" s="70">
        <v>41</v>
      </c>
      <c r="D1152" s="70">
        <v>0</v>
      </c>
      <c r="E1152" s="70">
        <v>10</v>
      </c>
      <c r="F1152" s="70">
        <v>0</v>
      </c>
      <c r="G1152" s="70">
        <v>0</v>
      </c>
      <c r="H1152" s="70">
        <f t="shared" si="47"/>
        <v>51</v>
      </c>
    </row>
    <row r="1153" spans="1:8" x14ac:dyDescent="0.25">
      <c r="A1153" s="74" t="s">
        <v>50</v>
      </c>
      <c r="B1153" s="70">
        <v>0</v>
      </c>
      <c r="C1153" s="70">
        <v>1</v>
      </c>
      <c r="D1153" s="70">
        <v>0</v>
      </c>
      <c r="E1153" s="70">
        <v>0</v>
      </c>
      <c r="F1153" s="70">
        <v>0</v>
      </c>
      <c r="G1153" s="70">
        <v>0</v>
      </c>
      <c r="H1153" s="70">
        <f t="shared" si="47"/>
        <v>1</v>
      </c>
    </row>
    <row r="1154" spans="1:8" x14ac:dyDescent="0.25">
      <c r="A1154" s="74" t="s">
        <v>51</v>
      </c>
      <c r="B1154" s="70">
        <v>0</v>
      </c>
      <c r="C1154" s="70">
        <v>0</v>
      </c>
      <c r="D1154" s="70">
        <v>0</v>
      </c>
      <c r="E1154" s="70">
        <v>0</v>
      </c>
      <c r="F1154" s="70">
        <v>0</v>
      </c>
      <c r="G1154" s="70">
        <v>0</v>
      </c>
      <c r="H1154" s="70">
        <f t="shared" si="47"/>
        <v>0</v>
      </c>
    </row>
    <row r="1155" spans="1:8" x14ac:dyDescent="0.25">
      <c r="A1155" s="74" t="s">
        <v>42</v>
      </c>
      <c r="B1155" s="70">
        <v>1</v>
      </c>
      <c r="C1155" s="70">
        <v>3</v>
      </c>
      <c r="D1155" s="70">
        <v>0</v>
      </c>
      <c r="E1155" s="70">
        <v>5</v>
      </c>
      <c r="F1155" s="70">
        <v>0</v>
      </c>
      <c r="G1155" s="70">
        <v>1</v>
      </c>
      <c r="H1155" s="70">
        <f t="shared" si="47"/>
        <v>10</v>
      </c>
    </row>
    <row r="1156" spans="1:8" x14ac:dyDescent="0.25">
      <c r="A1156" s="74" t="s">
        <v>8</v>
      </c>
      <c r="B1156" s="70">
        <v>0</v>
      </c>
      <c r="C1156" s="70">
        <v>4</v>
      </c>
      <c r="D1156" s="70">
        <v>20</v>
      </c>
      <c r="E1156" s="70">
        <v>14</v>
      </c>
      <c r="F1156" s="70">
        <v>16</v>
      </c>
      <c r="G1156" s="70">
        <v>0</v>
      </c>
      <c r="H1156" s="70">
        <f t="shared" si="47"/>
        <v>54</v>
      </c>
    </row>
    <row r="1157" spans="1:8" x14ac:dyDescent="0.25">
      <c r="A1157" s="74" t="s">
        <v>9</v>
      </c>
      <c r="B1157" s="70">
        <v>0</v>
      </c>
      <c r="C1157" s="70">
        <v>650</v>
      </c>
      <c r="D1157" s="70">
        <v>5</v>
      </c>
      <c r="E1157" s="70">
        <v>2</v>
      </c>
      <c r="F1157" s="70">
        <v>0</v>
      </c>
      <c r="G1157" s="70">
        <v>0</v>
      </c>
      <c r="H1157" s="70">
        <f t="shared" si="47"/>
        <v>657</v>
      </c>
    </row>
    <row r="1158" spans="1:8" x14ac:dyDescent="0.25">
      <c r="A1158" s="74" t="s">
        <v>44</v>
      </c>
      <c r="B1158" s="70">
        <v>0</v>
      </c>
      <c r="C1158" s="70">
        <v>2</v>
      </c>
      <c r="D1158" s="70">
        <v>1</v>
      </c>
      <c r="E1158" s="70">
        <v>0</v>
      </c>
      <c r="F1158" s="70">
        <v>1</v>
      </c>
      <c r="G1158" s="70">
        <v>3</v>
      </c>
      <c r="H1158" s="70">
        <f t="shared" si="47"/>
        <v>7</v>
      </c>
    </row>
    <row r="1159" spans="1:8" x14ac:dyDescent="0.25">
      <c r="A1159" s="74" t="s">
        <v>10</v>
      </c>
      <c r="B1159" s="70">
        <v>2</v>
      </c>
      <c r="C1159" s="70">
        <v>15</v>
      </c>
      <c r="D1159" s="70">
        <v>14</v>
      </c>
      <c r="E1159" s="70">
        <v>80</v>
      </c>
      <c r="F1159" s="70">
        <v>10</v>
      </c>
      <c r="G1159" s="70">
        <v>0</v>
      </c>
      <c r="H1159" s="70">
        <f t="shared" si="47"/>
        <v>121</v>
      </c>
    </row>
    <row r="1160" spans="1:8" x14ac:dyDescent="0.25">
      <c r="A1160" s="74" t="s">
        <v>11</v>
      </c>
      <c r="B1160" s="70">
        <v>50</v>
      </c>
      <c r="C1160" s="70">
        <v>1551</v>
      </c>
      <c r="D1160" s="70">
        <v>2785</v>
      </c>
      <c r="E1160" s="70">
        <v>2401</v>
      </c>
      <c r="F1160" s="70">
        <v>112</v>
      </c>
      <c r="G1160" s="70">
        <v>26</v>
      </c>
      <c r="H1160" s="70">
        <f t="shared" si="47"/>
        <v>6925</v>
      </c>
    </row>
    <row r="1161" spans="1:8" x14ac:dyDescent="0.25">
      <c r="A1161" s="74" t="s">
        <v>12</v>
      </c>
      <c r="B1161" s="70">
        <v>3</v>
      </c>
      <c r="C1161" s="70">
        <v>25</v>
      </c>
      <c r="D1161" s="70">
        <v>49</v>
      </c>
      <c r="E1161" s="70">
        <v>21</v>
      </c>
      <c r="F1161" s="70">
        <v>1</v>
      </c>
      <c r="G1161" s="70">
        <v>0</v>
      </c>
      <c r="H1161" s="70">
        <f t="shared" si="47"/>
        <v>99</v>
      </c>
    </row>
    <row r="1162" spans="1:8" x14ac:dyDescent="0.25">
      <c r="A1162" s="74" t="s">
        <v>32</v>
      </c>
      <c r="B1162" s="70">
        <v>0</v>
      </c>
      <c r="C1162" s="70">
        <v>4</v>
      </c>
      <c r="D1162" s="70">
        <v>0</v>
      </c>
      <c r="E1162" s="70">
        <v>0</v>
      </c>
      <c r="F1162" s="70">
        <v>5</v>
      </c>
      <c r="G1162" s="70">
        <v>0</v>
      </c>
      <c r="H1162" s="70">
        <f t="shared" si="47"/>
        <v>9</v>
      </c>
    </row>
    <row r="1163" spans="1:8" x14ac:dyDescent="0.25">
      <c r="A1163" s="74" t="s">
        <v>18</v>
      </c>
      <c r="B1163" s="70">
        <v>0</v>
      </c>
      <c r="C1163" s="70">
        <v>40</v>
      </c>
      <c r="D1163" s="70">
        <v>150</v>
      </c>
      <c r="E1163" s="70">
        <v>140</v>
      </c>
      <c r="F1163" s="70">
        <v>30</v>
      </c>
      <c r="G1163" s="70">
        <v>0</v>
      </c>
      <c r="H1163" s="70">
        <f t="shared" si="47"/>
        <v>360</v>
      </c>
    </row>
    <row r="1164" spans="1:8" x14ac:dyDescent="0.25">
      <c r="A1164" s="74" t="s">
        <v>46</v>
      </c>
      <c r="B1164" s="70">
        <v>0</v>
      </c>
      <c r="C1164" s="70">
        <v>0</v>
      </c>
      <c r="D1164" s="70">
        <v>0</v>
      </c>
      <c r="E1164" s="70">
        <v>0</v>
      </c>
      <c r="F1164" s="70">
        <v>0</v>
      </c>
      <c r="G1164" s="70">
        <v>0</v>
      </c>
      <c r="H1164" s="70">
        <f t="shared" si="47"/>
        <v>0</v>
      </c>
    </row>
    <row r="1165" spans="1:8" x14ac:dyDescent="0.25">
      <c r="A1165" s="74" t="s">
        <v>13</v>
      </c>
      <c r="B1165" s="70">
        <v>0</v>
      </c>
      <c r="C1165" s="70">
        <v>0</v>
      </c>
      <c r="D1165" s="70">
        <v>6</v>
      </c>
      <c r="E1165" s="70">
        <v>0</v>
      </c>
      <c r="F1165" s="70">
        <v>0</v>
      </c>
      <c r="G1165" s="70">
        <v>9</v>
      </c>
      <c r="H1165" s="70">
        <f t="shared" si="47"/>
        <v>15</v>
      </c>
    </row>
    <row r="1166" spans="1:8" x14ac:dyDescent="0.25">
      <c r="A1166" s="74" t="s">
        <v>14</v>
      </c>
      <c r="B1166" s="70">
        <v>9</v>
      </c>
      <c r="C1166" s="70">
        <v>133</v>
      </c>
      <c r="D1166" s="70">
        <v>223</v>
      </c>
      <c r="E1166" s="70">
        <v>110</v>
      </c>
      <c r="F1166" s="70">
        <v>19</v>
      </c>
      <c r="G1166" s="70">
        <v>0</v>
      </c>
      <c r="H1166" s="70">
        <f t="shared" si="47"/>
        <v>494</v>
      </c>
    </row>
    <row r="1167" spans="1:8" x14ac:dyDescent="0.25">
      <c r="A1167" s="74" t="s">
        <v>40</v>
      </c>
      <c r="B1167" s="70">
        <v>0</v>
      </c>
      <c r="C1167" s="70">
        <v>0</v>
      </c>
      <c r="D1167" s="70">
        <v>0</v>
      </c>
      <c r="E1167" s="70">
        <v>0</v>
      </c>
      <c r="F1167" s="70">
        <v>0</v>
      </c>
      <c r="G1167" s="70">
        <v>0</v>
      </c>
      <c r="H1167" s="70">
        <f t="shared" si="47"/>
        <v>0</v>
      </c>
    </row>
    <row r="1168" spans="1:8" x14ac:dyDescent="0.25">
      <c r="A1168" s="74" t="s">
        <v>52</v>
      </c>
      <c r="B1168" s="70">
        <v>0</v>
      </c>
      <c r="C1168" s="70">
        <v>0</v>
      </c>
      <c r="D1168" s="70">
        <v>0</v>
      </c>
      <c r="E1168" s="70">
        <v>0</v>
      </c>
      <c r="F1168" s="70">
        <v>0</v>
      </c>
      <c r="G1168" s="70">
        <v>0</v>
      </c>
      <c r="H1168" s="70">
        <f t="shared" si="47"/>
        <v>0</v>
      </c>
    </row>
    <row r="1169" spans="1:8" x14ac:dyDescent="0.25">
      <c r="A1169" s="74" t="s">
        <v>53</v>
      </c>
      <c r="B1169" s="70">
        <v>0</v>
      </c>
      <c r="C1169" s="70">
        <v>0</v>
      </c>
      <c r="D1169" s="70">
        <v>0</v>
      </c>
      <c r="E1169" s="70">
        <v>0</v>
      </c>
      <c r="F1169" s="70">
        <v>0</v>
      </c>
      <c r="G1169" s="70">
        <v>0</v>
      </c>
      <c r="H1169" s="70">
        <f t="shared" si="47"/>
        <v>0</v>
      </c>
    </row>
    <row r="1170" spans="1:8" x14ac:dyDescent="0.25">
      <c r="A1170" s="74" t="s">
        <v>15</v>
      </c>
      <c r="B1170" s="70">
        <v>0</v>
      </c>
      <c r="C1170" s="70">
        <v>6</v>
      </c>
      <c r="D1170" s="70">
        <v>32</v>
      </c>
      <c r="E1170" s="70">
        <v>0</v>
      </c>
      <c r="F1170" s="70">
        <v>0</v>
      </c>
      <c r="G1170" s="70">
        <v>0</v>
      </c>
      <c r="H1170" s="70">
        <f t="shared" si="47"/>
        <v>38</v>
      </c>
    </row>
    <row r="1171" spans="1:8" x14ac:dyDescent="0.25">
      <c r="A1171" s="74" t="s">
        <v>54</v>
      </c>
      <c r="B1171" s="70">
        <v>0</v>
      </c>
      <c r="C1171" s="70">
        <v>1</v>
      </c>
      <c r="D1171" s="70">
        <v>0</v>
      </c>
      <c r="E1171" s="70">
        <v>0</v>
      </c>
      <c r="F1171" s="70">
        <v>0</v>
      </c>
      <c r="G1171" s="70">
        <v>0</v>
      </c>
      <c r="H1171" s="70">
        <f t="shared" si="47"/>
        <v>1</v>
      </c>
    </row>
    <row r="1172" spans="1:8" x14ac:dyDescent="0.25">
      <c r="A1172" s="74" t="s">
        <v>47</v>
      </c>
      <c r="B1172" s="70">
        <v>0</v>
      </c>
      <c r="C1172" s="70">
        <v>1</v>
      </c>
      <c r="D1172" s="70">
        <v>0</v>
      </c>
      <c r="E1172" s="70">
        <v>5</v>
      </c>
      <c r="F1172" s="70">
        <v>0</v>
      </c>
      <c r="G1172" s="70">
        <v>5</v>
      </c>
      <c r="H1172" s="70">
        <f t="shared" si="47"/>
        <v>11</v>
      </c>
    </row>
    <row r="1173" spans="1:8" x14ac:dyDescent="0.25">
      <c r="A1173" s="74" t="s">
        <v>16</v>
      </c>
      <c r="B1173" s="70">
        <v>0</v>
      </c>
      <c r="C1173" s="70">
        <v>0</v>
      </c>
      <c r="D1173" s="70">
        <v>0</v>
      </c>
      <c r="E1173" s="70">
        <v>0</v>
      </c>
      <c r="F1173" s="70">
        <v>0</v>
      </c>
      <c r="G1173" s="70">
        <v>0</v>
      </c>
      <c r="H1173" s="70">
        <f t="shared" si="47"/>
        <v>0</v>
      </c>
    </row>
    <row r="1174" spans="1:8" x14ac:dyDescent="0.25">
      <c r="A1174" s="74" t="s">
        <v>17</v>
      </c>
      <c r="B1174" s="70">
        <v>0</v>
      </c>
      <c r="C1174" s="70">
        <v>0</v>
      </c>
      <c r="D1174" s="70">
        <v>0</v>
      </c>
      <c r="E1174" s="70">
        <v>0</v>
      </c>
      <c r="F1174" s="70">
        <v>0</v>
      </c>
      <c r="G1174" s="70">
        <v>0</v>
      </c>
      <c r="H1174" s="70">
        <f t="shared" si="47"/>
        <v>0</v>
      </c>
    </row>
    <row r="1175" spans="1:8" x14ac:dyDescent="0.25">
      <c r="A1175" s="74" t="s">
        <v>24</v>
      </c>
      <c r="B1175" s="70">
        <v>88</v>
      </c>
      <c r="C1175" s="70">
        <v>2522</v>
      </c>
      <c r="D1175" s="70">
        <v>3346</v>
      </c>
      <c r="E1175" s="70">
        <v>2863</v>
      </c>
      <c r="F1175" s="70">
        <v>252</v>
      </c>
      <c r="G1175" s="70">
        <v>86</v>
      </c>
      <c r="H1175" s="70">
        <f t="shared" si="47"/>
        <v>9157</v>
      </c>
    </row>
    <row r="1178" spans="1:8" x14ac:dyDescent="0.25">
      <c r="A1178" s="30" t="s">
        <v>184</v>
      </c>
    </row>
    <row r="1179" spans="1:8" x14ac:dyDescent="0.25">
      <c r="A1179" s="1" t="s">
        <v>111</v>
      </c>
    </row>
    <row r="1181" spans="1:8" x14ac:dyDescent="0.25">
      <c r="B1181" t="s">
        <v>20</v>
      </c>
      <c r="D1181" t="s">
        <v>21</v>
      </c>
    </row>
    <row r="1182" spans="1:8" x14ac:dyDescent="0.25">
      <c r="A1182" s="27" t="s">
        <v>19</v>
      </c>
      <c r="B1182" s="75">
        <v>24</v>
      </c>
      <c r="C1182" s="75">
        <v>29</v>
      </c>
      <c r="D1182" s="75">
        <v>4</v>
      </c>
      <c r="E1182" s="75">
        <v>9</v>
      </c>
      <c r="F1182" s="75">
        <v>14</v>
      </c>
      <c r="G1182" s="75">
        <v>19</v>
      </c>
      <c r="H1182" s="15" t="s">
        <v>24</v>
      </c>
    </row>
    <row r="1183" spans="1:8" x14ac:dyDescent="0.25">
      <c r="A1183" s="74" t="s">
        <v>1</v>
      </c>
      <c r="B1183" s="70">
        <v>0</v>
      </c>
      <c r="C1183" s="70">
        <v>0</v>
      </c>
      <c r="D1183" s="70">
        <v>5</v>
      </c>
      <c r="E1183" s="70">
        <v>111</v>
      </c>
      <c r="F1183" s="70">
        <v>111</v>
      </c>
      <c r="G1183" s="70">
        <v>45</v>
      </c>
      <c r="H1183" s="70">
        <f>SUM(B1183:G1183)</f>
        <v>272</v>
      </c>
    </row>
    <row r="1184" spans="1:8" x14ac:dyDescent="0.25">
      <c r="A1184" s="74" t="s">
        <v>45</v>
      </c>
      <c r="B1184" s="70">
        <v>0</v>
      </c>
      <c r="C1184" s="70">
        <v>0</v>
      </c>
      <c r="D1184" s="70">
        <v>0</v>
      </c>
      <c r="E1184" s="70">
        <v>0</v>
      </c>
      <c r="F1184" s="70">
        <v>0</v>
      </c>
      <c r="G1184" s="70">
        <v>0</v>
      </c>
      <c r="H1184" s="70">
        <f t="shared" ref="H1184:H1214" si="48">SUM(B1184:G1184)</f>
        <v>0</v>
      </c>
    </row>
    <row r="1185" spans="1:8" x14ac:dyDescent="0.25">
      <c r="A1185" s="74" t="s">
        <v>41</v>
      </c>
      <c r="B1185" s="70">
        <v>0</v>
      </c>
      <c r="C1185" s="70">
        <v>4</v>
      </c>
      <c r="D1185" s="70">
        <v>5</v>
      </c>
      <c r="E1185" s="70">
        <v>4</v>
      </c>
      <c r="F1185" s="70">
        <v>0</v>
      </c>
      <c r="G1185" s="70">
        <v>3</v>
      </c>
      <c r="H1185" s="70">
        <f t="shared" si="48"/>
        <v>16</v>
      </c>
    </row>
    <row r="1186" spans="1:8" x14ac:dyDescent="0.25">
      <c r="A1186" s="74" t="s">
        <v>2</v>
      </c>
      <c r="B1186" s="70">
        <v>5</v>
      </c>
      <c r="C1186" s="70">
        <v>43</v>
      </c>
      <c r="D1186" s="70">
        <v>28</v>
      </c>
      <c r="E1186" s="70">
        <v>41</v>
      </c>
      <c r="F1186" s="70">
        <v>13</v>
      </c>
      <c r="G1186" s="70">
        <v>2</v>
      </c>
      <c r="H1186" s="70">
        <f t="shared" si="48"/>
        <v>132</v>
      </c>
    </row>
    <row r="1187" spans="1:8" x14ac:dyDescent="0.25">
      <c r="A1187" s="74" t="s">
        <v>43</v>
      </c>
      <c r="B1187" s="70">
        <v>0</v>
      </c>
      <c r="C1187" s="70">
        <v>2</v>
      </c>
      <c r="D1187" s="70">
        <v>0</v>
      </c>
      <c r="E1187" s="70">
        <v>2</v>
      </c>
      <c r="F1187" s="70">
        <v>0</v>
      </c>
      <c r="G1187" s="70">
        <v>0</v>
      </c>
      <c r="H1187" s="70">
        <f t="shared" si="48"/>
        <v>4</v>
      </c>
    </row>
    <row r="1188" spans="1:8" x14ac:dyDescent="0.25">
      <c r="A1188" s="74" t="s">
        <v>3</v>
      </c>
      <c r="B1188" s="70">
        <v>0</v>
      </c>
      <c r="C1188" s="70">
        <v>19</v>
      </c>
      <c r="D1188" s="70">
        <v>7</v>
      </c>
      <c r="E1188" s="70">
        <v>13</v>
      </c>
      <c r="F1188" s="70">
        <v>3</v>
      </c>
      <c r="G1188" s="70">
        <v>6</v>
      </c>
      <c r="H1188" s="70">
        <f t="shared" si="48"/>
        <v>48</v>
      </c>
    </row>
    <row r="1189" spans="1:8" x14ac:dyDescent="0.25">
      <c r="A1189" s="74" t="s">
        <v>4</v>
      </c>
      <c r="B1189" s="70">
        <v>0</v>
      </c>
      <c r="C1189" s="70">
        <v>3</v>
      </c>
      <c r="D1189" s="70">
        <v>2</v>
      </c>
      <c r="E1189" s="70">
        <v>8</v>
      </c>
      <c r="F1189" s="70">
        <v>0</v>
      </c>
      <c r="G1189" s="70">
        <v>0</v>
      </c>
      <c r="H1189" s="70">
        <f t="shared" si="48"/>
        <v>13</v>
      </c>
    </row>
    <row r="1190" spans="1:8" x14ac:dyDescent="0.25">
      <c r="A1190" s="74" t="s">
        <v>48</v>
      </c>
      <c r="B1190" s="70">
        <v>0</v>
      </c>
      <c r="C1190" s="70">
        <v>0</v>
      </c>
      <c r="D1190" s="70">
        <v>0</v>
      </c>
      <c r="E1190" s="70">
        <v>1</v>
      </c>
      <c r="F1190" s="70">
        <v>0</v>
      </c>
      <c r="G1190" s="70">
        <v>0</v>
      </c>
      <c r="H1190" s="70">
        <f t="shared" si="48"/>
        <v>1</v>
      </c>
    </row>
    <row r="1191" spans="1:8" x14ac:dyDescent="0.25">
      <c r="A1191" s="74" t="s">
        <v>7</v>
      </c>
      <c r="B1191" s="70">
        <v>0</v>
      </c>
      <c r="C1191" s="70">
        <v>0</v>
      </c>
      <c r="D1191" s="70">
        <v>3</v>
      </c>
      <c r="E1191" s="70">
        <v>19</v>
      </c>
      <c r="F1191" s="70">
        <v>0</v>
      </c>
      <c r="G1191" s="70">
        <v>0</v>
      </c>
      <c r="H1191" s="70">
        <f t="shared" si="48"/>
        <v>22</v>
      </c>
    </row>
    <row r="1192" spans="1:8" x14ac:dyDescent="0.25">
      <c r="A1192" s="74" t="s">
        <v>50</v>
      </c>
      <c r="B1192" s="70">
        <v>0</v>
      </c>
      <c r="C1192" s="70">
        <v>1</v>
      </c>
      <c r="D1192" s="70">
        <v>0</v>
      </c>
      <c r="E1192" s="70">
        <v>0</v>
      </c>
      <c r="F1192" s="70">
        <v>0</v>
      </c>
      <c r="G1192" s="70">
        <v>0</v>
      </c>
      <c r="H1192" s="70">
        <f t="shared" si="48"/>
        <v>1</v>
      </c>
    </row>
    <row r="1193" spans="1:8" x14ac:dyDescent="0.25">
      <c r="A1193" s="74" t="s">
        <v>51</v>
      </c>
      <c r="B1193" s="70">
        <v>0</v>
      </c>
      <c r="C1193" s="70">
        <v>0</v>
      </c>
      <c r="D1193" s="70">
        <v>3</v>
      </c>
      <c r="E1193" s="70">
        <v>0</v>
      </c>
      <c r="F1193" s="70">
        <v>0</v>
      </c>
      <c r="G1193" s="70">
        <v>0</v>
      </c>
      <c r="H1193" s="70">
        <f t="shared" si="48"/>
        <v>3</v>
      </c>
    </row>
    <row r="1194" spans="1:8" x14ac:dyDescent="0.25">
      <c r="A1194" s="74" t="s">
        <v>42</v>
      </c>
      <c r="B1194" s="70">
        <v>0</v>
      </c>
      <c r="C1194" s="70">
        <v>1</v>
      </c>
      <c r="D1194" s="70">
        <v>1</v>
      </c>
      <c r="E1194" s="70">
        <v>26</v>
      </c>
      <c r="F1194" s="70">
        <v>1</v>
      </c>
      <c r="G1194" s="70">
        <v>0</v>
      </c>
      <c r="H1194" s="70">
        <f t="shared" si="48"/>
        <v>29</v>
      </c>
    </row>
    <row r="1195" spans="1:8" x14ac:dyDescent="0.25">
      <c r="A1195" s="74" t="s">
        <v>8</v>
      </c>
      <c r="B1195" s="70">
        <v>0</v>
      </c>
      <c r="C1195" s="70">
        <v>0</v>
      </c>
      <c r="D1195" s="70">
        <v>0</v>
      </c>
      <c r="E1195" s="70">
        <v>9</v>
      </c>
      <c r="F1195" s="70">
        <v>28</v>
      </c>
      <c r="G1195" s="70">
        <v>16</v>
      </c>
      <c r="H1195" s="70">
        <f t="shared" si="48"/>
        <v>53</v>
      </c>
    </row>
    <row r="1196" spans="1:8" x14ac:dyDescent="0.25">
      <c r="A1196" s="74" t="s">
        <v>9</v>
      </c>
      <c r="B1196" s="70">
        <v>0</v>
      </c>
      <c r="C1196" s="70">
        <v>48</v>
      </c>
      <c r="D1196" s="70">
        <v>175</v>
      </c>
      <c r="E1196" s="70">
        <v>79</v>
      </c>
      <c r="F1196" s="70">
        <v>15</v>
      </c>
      <c r="G1196" s="70">
        <v>298</v>
      </c>
      <c r="H1196" s="70">
        <f t="shared" si="48"/>
        <v>615</v>
      </c>
    </row>
    <row r="1197" spans="1:8" x14ac:dyDescent="0.25">
      <c r="A1197" s="74" t="s">
        <v>44</v>
      </c>
      <c r="B1197" s="70">
        <v>0</v>
      </c>
      <c r="C1197" s="70">
        <v>0</v>
      </c>
      <c r="D1197" s="70">
        <v>0</v>
      </c>
      <c r="E1197" s="70">
        <v>0</v>
      </c>
      <c r="F1197" s="70">
        <v>2</v>
      </c>
      <c r="G1197" s="70">
        <v>1</v>
      </c>
      <c r="H1197" s="70">
        <f t="shared" si="48"/>
        <v>3</v>
      </c>
    </row>
    <row r="1198" spans="1:8" x14ac:dyDescent="0.25">
      <c r="A1198" s="74" t="s">
        <v>10</v>
      </c>
      <c r="B1198" s="70">
        <v>0</v>
      </c>
      <c r="C1198" s="70">
        <v>4</v>
      </c>
      <c r="D1198" s="70">
        <v>32</v>
      </c>
      <c r="E1198" s="70">
        <v>49</v>
      </c>
      <c r="F1198" s="70">
        <v>1</v>
      </c>
      <c r="G1198" s="70">
        <v>6</v>
      </c>
      <c r="H1198" s="70">
        <f t="shared" si="48"/>
        <v>92</v>
      </c>
    </row>
    <row r="1199" spans="1:8" x14ac:dyDescent="0.25">
      <c r="A1199" s="74" t="s">
        <v>11</v>
      </c>
      <c r="B1199" s="70">
        <v>0</v>
      </c>
      <c r="C1199" s="70">
        <v>0</v>
      </c>
      <c r="D1199" s="70">
        <v>186</v>
      </c>
      <c r="E1199" s="70">
        <v>6094</v>
      </c>
      <c r="F1199" s="70">
        <v>7611</v>
      </c>
      <c r="G1199" s="70">
        <v>585</v>
      </c>
      <c r="H1199" s="70">
        <f t="shared" si="48"/>
        <v>14476</v>
      </c>
    </row>
    <row r="1200" spans="1:8" x14ac:dyDescent="0.25">
      <c r="A1200" s="74" t="s">
        <v>12</v>
      </c>
      <c r="B1200" s="70">
        <v>0</v>
      </c>
      <c r="C1200" s="70">
        <v>0</v>
      </c>
      <c r="D1200" s="70">
        <v>0</v>
      </c>
      <c r="E1200" s="70">
        <v>96</v>
      </c>
      <c r="F1200" s="70">
        <v>53</v>
      </c>
      <c r="G1200" s="70">
        <v>13</v>
      </c>
      <c r="H1200" s="70">
        <f t="shared" si="48"/>
        <v>162</v>
      </c>
    </row>
    <row r="1201" spans="1:8" x14ac:dyDescent="0.25">
      <c r="A1201" s="74" t="s">
        <v>32</v>
      </c>
      <c r="B1201" s="70">
        <v>0</v>
      </c>
      <c r="C1201" s="70">
        <v>0</v>
      </c>
      <c r="D1201" s="70">
        <v>0</v>
      </c>
      <c r="E1201" s="70">
        <v>3</v>
      </c>
      <c r="F1201" s="70">
        <v>5</v>
      </c>
      <c r="G1201" s="70">
        <v>2</v>
      </c>
      <c r="H1201" s="70">
        <f t="shared" si="48"/>
        <v>10</v>
      </c>
    </row>
    <row r="1202" spans="1:8" x14ac:dyDescent="0.25">
      <c r="A1202" s="74" t="s">
        <v>18</v>
      </c>
      <c r="B1202" s="70">
        <v>0</v>
      </c>
      <c r="C1202" s="70">
        <v>1</v>
      </c>
      <c r="D1202" s="70">
        <v>13</v>
      </c>
      <c r="E1202" s="70">
        <v>93</v>
      </c>
      <c r="F1202" s="70">
        <v>73</v>
      </c>
      <c r="G1202" s="70">
        <v>220</v>
      </c>
      <c r="H1202" s="70">
        <f t="shared" si="48"/>
        <v>400</v>
      </c>
    </row>
    <row r="1203" spans="1:8" x14ac:dyDescent="0.25">
      <c r="A1203" s="74" t="s">
        <v>46</v>
      </c>
      <c r="B1203" s="70">
        <v>0</v>
      </c>
      <c r="C1203" s="70">
        <v>1</v>
      </c>
      <c r="D1203" s="70">
        <v>0</v>
      </c>
      <c r="E1203" s="70">
        <v>0</v>
      </c>
      <c r="F1203" s="70">
        <v>0</v>
      </c>
      <c r="G1203" s="70">
        <v>0</v>
      </c>
      <c r="H1203" s="70">
        <f t="shared" si="48"/>
        <v>1</v>
      </c>
    </row>
    <row r="1204" spans="1:8" x14ac:dyDescent="0.25">
      <c r="A1204" s="74" t="s">
        <v>13</v>
      </c>
      <c r="B1204" s="70">
        <v>0</v>
      </c>
      <c r="C1204" s="70">
        <v>0</v>
      </c>
      <c r="D1204" s="70">
        <v>0</v>
      </c>
      <c r="E1204" s="70">
        <v>1</v>
      </c>
      <c r="F1204" s="70">
        <v>2</v>
      </c>
      <c r="G1204" s="70">
        <v>8</v>
      </c>
      <c r="H1204" s="70">
        <f t="shared" si="48"/>
        <v>11</v>
      </c>
    </row>
    <row r="1205" spans="1:8" x14ac:dyDescent="0.25">
      <c r="A1205" s="74" t="s">
        <v>14</v>
      </c>
      <c r="B1205" s="70">
        <v>3</v>
      </c>
      <c r="C1205" s="70">
        <v>0</v>
      </c>
      <c r="D1205" s="70">
        <v>7</v>
      </c>
      <c r="E1205" s="70">
        <v>460</v>
      </c>
      <c r="F1205" s="70">
        <v>431</v>
      </c>
      <c r="G1205" s="70">
        <v>25</v>
      </c>
      <c r="H1205" s="70">
        <f t="shared" si="48"/>
        <v>926</v>
      </c>
    </row>
    <row r="1206" spans="1:8" x14ac:dyDescent="0.25">
      <c r="A1206" s="74" t="s">
        <v>40</v>
      </c>
      <c r="B1206" s="70">
        <v>0</v>
      </c>
      <c r="C1206" s="70">
        <v>0</v>
      </c>
      <c r="D1206" s="70">
        <v>0</v>
      </c>
      <c r="E1206" s="70">
        <v>4</v>
      </c>
      <c r="F1206" s="70">
        <v>1</v>
      </c>
      <c r="G1206" s="70">
        <v>1</v>
      </c>
      <c r="H1206" s="70">
        <f t="shared" si="48"/>
        <v>6</v>
      </c>
    </row>
    <row r="1207" spans="1:8" x14ac:dyDescent="0.25">
      <c r="A1207" s="74" t="s">
        <v>52</v>
      </c>
      <c r="B1207" s="70">
        <v>0</v>
      </c>
      <c r="C1207" s="70">
        <v>0</v>
      </c>
      <c r="D1207" s="70">
        <v>0</v>
      </c>
      <c r="E1207" s="70">
        <v>0</v>
      </c>
      <c r="F1207" s="70">
        <v>0</v>
      </c>
      <c r="G1207" s="70">
        <v>0</v>
      </c>
      <c r="H1207" s="70">
        <f t="shared" si="48"/>
        <v>0</v>
      </c>
    </row>
    <row r="1208" spans="1:8" x14ac:dyDescent="0.25">
      <c r="A1208" s="74" t="s">
        <v>53</v>
      </c>
      <c r="B1208" s="70">
        <v>0</v>
      </c>
      <c r="C1208" s="70">
        <v>0</v>
      </c>
      <c r="D1208" s="70">
        <v>0</v>
      </c>
      <c r="E1208" s="70">
        <v>0</v>
      </c>
      <c r="F1208" s="70">
        <v>0</v>
      </c>
      <c r="G1208" s="70">
        <v>0</v>
      </c>
      <c r="H1208" s="70">
        <f t="shared" si="48"/>
        <v>0</v>
      </c>
    </row>
    <row r="1209" spans="1:8" x14ac:dyDescent="0.25">
      <c r="A1209" s="74" t="s">
        <v>15</v>
      </c>
      <c r="B1209" s="70">
        <v>0</v>
      </c>
      <c r="C1209" s="70">
        <v>0</v>
      </c>
      <c r="D1209" s="70">
        <v>0</v>
      </c>
      <c r="E1209" s="70">
        <v>16</v>
      </c>
      <c r="F1209" s="70">
        <v>0</v>
      </c>
      <c r="G1209" s="70">
        <v>8</v>
      </c>
      <c r="H1209" s="70">
        <f t="shared" si="48"/>
        <v>24</v>
      </c>
    </row>
    <row r="1210" spans="1:8" x14ac:dyDescent="0.25">
      <c r="A1210" s="74" t="s">
        <v>54</v>
      </c>
      <c r="B1210" s="70">
        <v>0</v>
      </c>
      <c r="C1210" s="70">
        <v>0</v>
      </c>
      <c r="D1210" s="70">
        <v>0</v>
      </c>
      <c r="E1210" s="70">
        <v>7</v>
      </c>
      <c r="F1210" s="70">
        <v>0</v>
      </c>
      <c r="G1210" s="70">
        <v>0</v>
      </c>
      <c r="H1210" s="70">
        <f t="shared" si="48"/>
        <v>7</v>
      </c>
    </row>
    <row r="1211" spans="1:8" x14ac:dyDescent="0.25">
      <c r="A1211" s="74" t="s">
        <v>47</v>
      </c>
      <c r="B1211" s="70">
        <v>0</v>
      </c>
      <c r="C1211" s="70">
        <v>2</v>
      </c>
      <c r="D1211" s="70">
        <v>36</v>
      </c>
      <c r="E1211" s="70">
        <v>41</v>
      </c>
      <c r="F1211" s="70">
        <v>44</v>
      </c>
      <c r="G1211" s="70">
        <v>16</v>
      </c>
      <c r="H1211" s="70">
        <f t="shared" si="48"/>
        <v>139</v>
      </c>
    </row>
    <row r="1212" spans="1:8" x14ac:dyDescent="0.25">
      <c r="A1212" s="74" t="s">
        <v>16</v>
      </c>
      <c r="B1212" s="70">
        <v>0</v>
      </c>
      <c r="C1212" s="70">
        <v>0</v>
      </c>
      <c r="D1212" s="70">
        <v>0</v>
      </c>
      <c r="E1212" s="70">
        <v>0</v>
      </c>
      <c r="F1212" s="70">
        <v>0</v>
      </c>
      <c r="G1212" s="70">
        <v>0</v>
      </c>
      <c r="H1212" s="70">
        <f t="shared" si="48"/>
        <v>0</v>
      </c>
    </row>
    <row r="1213" spans="1:8" x14ac:dyDescent="0.25">
      <c r="A1213" s="74" t="s">
        <v>55</v>
      </c>
      <c r="B1213" s="70">
        <v>0</v>
      </c>
      <c r="C1213" s="70">
        <v>0</v>
      </c>
      <c r="D1213" s="70">
        <v>0</v>
      </c>
      <c r="E1213" s="70">
        <v>0</v>
      </c>
      <c r="F1213" s="70">
        <v>0</v>
      </c>
      <c r="G1213" s="70">
        <v>0</v>
      </c>
      <c r="H1213" s="70">
        <f t="shared" si="48"/>
        <v>0</v>
      </c>
    </row>
    <row r="1214" spans="1:8" x14ac:dyDescent="0.25">
      <c r="A1214" s="74" t="s">
        <v>17</v>
      </c>
      <c r="B1214" s="70">
        <v>0</v>
      </c>
      <c r="C1214" s="70">
        <v>0</v>
      </c>
      <c r="D1214" s="70">
        <v>0</v>
      </c>
      <c r="E1214" s="70">
        <v>1000</v>
      </c>
      <c r="F1214" s="70">
        <v>0</v>
      </c>
      <c r="G1214" s="70">
        <v>0</v>
      </c>
      <c r="H1214" s="70">
        <f t="shared" si="48"/>
        <v>1000</v>
      </c>
    </row>
    <row r="1215" spans="1:8" x14ac:dyDescent="0.25">
      <c r="A1215" s="74" t="s">
        <v>142</v>
      </c>
      <c r="H1215" s="151">
        <v>0</v>
      </c>
    </row>
    <row r="1216" spans="1:8" x14ac:dyDescent="0.25">
      <c r="A1216" s="74" t="s">
        <v>24</v>
      </c>
      <c r="B1216" s="70">
        <v>8</v>
      </c>
      <c r="C1216" s="70">
        <v>129</v>
      </c>
      <c r="D1216" s="70">
        <v>503</v>
      </c>
      <c r="E1216" s="70">
        <v>8177</v>
      </c>
      <c r="F1216" s="70">
        <v>8394</v>
      </c>
      <c r="G1216" s="70">
        <v>1255</v>
      </c>
      <c r="H1216" s="70">
        <f>SUM(B1216:G1216)</f>
        <v>18466</v>
      </c>
    </row>
    <row r="1219" spans="1:8" x14ac:dyDescent="0.25">
      <c r="A1219" s="1" t="s">
        <v>177</v>
      </c>
    </row>
    <row r="1220" spans="1:8" x14ac:dyDescent="0.25">
      <c r="A1220" s="1" t="s">
        <v>113</v>
      </c>
    </row>
    <row r="1221" spans="1:8" x14ac:dyDescent="0.25">
      <c r="C1221" t="s">
        <v>157</v>
      </c>
    </row>
    <row r="1222" spans="1:8" x14ac:dyDescent="0.25">
      <c r="B1222" t="s">
        <v>20</v>
      </c>
      <c r="D1222" t="s">
        <v>21</v>
      </c>
    </row>
    <row r="1223" spans="1:8" x14ac:dyDescent="0.25">
      <c r="A1223" s="27" t="s">
        <v>19</v>
      </c>
      <c r="B1223" s="75">
        <v>24</v>
      </c>
      <c r="C1223" s="75">
        <v>29</v>
      </c>
      <c r="D1223" s="75">
        <v>4</v>
      </c>
      <c r="E1223" s="75">
        <v>9</v>
      </c>
      <c r="F1223" s="75">
        <v>14</v>
      </c>
      <c r="G1223" s="75">
        <v>19</v>
      </c>
      <c r="H1223" s="15" t="s">
        <v>24</v>
      </c>
    </row>
    <row r="1224" spans="1:8" x14ac:dyDescent="0.25">
      <c r="A1224" s="74" t="s">
        <v>1</v>
      </c>
      <c r="B1224" s="70">
        <v>0</v>
      </c>
      <c r="C1224" s="70">
        <v>0</v>
      </c>
      <c r="D1224" s="70">
        <v>5</v>
      </c>
      <c r="E1224" s="70">
        <v>99</v>
      </c>
      <c r="F1224" s="70">
        <v>109</v>
      </c>
      <c r="G1224" s="70">
        <v>44</v>
      </c>
      <c r="H1224" s="70">
        <f>SUM(B1224:G1224)</f>
        <v>257</v>
      </c>
    </row>
    <row r="1225" spans="1:8" x14ac:dyDescent="0.25">
      <c r="A1225" s="74" t="s">
        <v>45</v>
      </c>
      <c r="B1225" s="70">
        <v>0</v>
      </c>
      <c r="C1225" s="70">
        <v>0</v>
      </c>
      <c r="D1225" s="70">
        <v>0</v>
      </c>
      <c r="E1225" s="70">
        <v>0</v>
      </c>
      <c r="F1225" s="70">
        <v>0</v>
      </c>
      <c r="G1225" s="70">
        <v>0</v>
      </c>
      <c r="H1225" s="70">
        <f t="shared" ref="H1225:H1255" si="49">SUM(B1225:G1225)</f>
        <v>0</v>
      </c>
    </row>
    <row r="1226" spans="1:8" x14ac:dyDescent="0.25">
      <c r="A1226" s="74" t="s">
        <v>41</v>
      </c>
      <c r="B1226" s="70">
        <v>0</v>
      </c>
      <c r="C1226" s="70">
        <v>4</v>
      </c>
      <c r="D1226" s="70">
        <v>5</v>
      </c>
      <c r="E1226" s="70">
        <v>4</v>
      </c>
      <c r="F1226" s="70">
        <v>0</v>
      </c>
      <c r="G1226" s="70">
        <v>3</v>
      </c>
      <c r="H1226" s="70">
        <f t="shared" si="49"/>
        <v>16</v>
      </c>
    </row>
    <row r="1227" spans="1:8" x14ac:dyDescent="0.25">
      <c r="A1227" s="74" t="s">
        <v>2</v>
      </c>
      <c r="B1227" s="70">
        <v>3</v>
      </c>
      <c r="C1227" s="70">
        <v>43</v>
      </c>
      <c r="D1227" s="70">
        <v>28</v>
      </c>
      <c r="E1227" s="70">
        <v>41</v>
      </c>
      <c r="F1227" s="70">
        <v>13</v>
      </c>
      <c r="G1227" s="70">
        <v>1</v>
      </c>
      <c r="H1227" s="70">
        <f t="shared" si="49"/>
        <v>129</v>
      </c>
    </row>
    <row r="1228" spans="1:8" x14ac:dyDescent="0.25">
      <c r="A1228" s="74" t="s">
        <v>43</v>
      </c>
      <c r="B1228" s="70">
        <v>0</v>
      </c>
      <c r="C1228" s="70">
        <v>0</v>
      </c>
      <c r="D1228" s="70">
        <v>0</v>
      </c>
      <c r="E1228" s="70">
        <v>0</v>
      </c>
      <c r="F1228" s="70">
        <v>0</v>
      </c>
      <c r="G1228" s="70">
        <v>0</v>
      </c>
      <c r="H1228" s="70">
        <f t="shared" si="49"/>
        <v>0</v>
      </c>
    </row>
    <row r="1229" spans="1:8" x14ac:dyDescent="0.25">
      <c r="A1229" s="74" t="s">
        <v>3</v>
      </c>
      <c r="B1229" s="70">
        <v>0</v>
      </c>
      <c r="C1229" s="70">
        <v>13</v>
      </c>
      <c r="D1229" s="70">
        <v>1</v>
      </c>
      <c r="E1229" s="70">
        <v>1</v>
      </c>
      <c r="F1229" s="70">
        <v>2</v>
      </c>
      <c r="G1229" s="70">
        <v>2</v>
      </c>
      <c r="H1229" s="70">
        <f t="shared" si="49"/>
        <v>19</v>
      </c>
    </row>
    <row r="1230" spans="1:8" x14ac:dyDescent="0.25">
      <c r="A1230" s="74" t="s">
        <v>4</v>
      </c>
      <c r="B1230" s="70">
        <v>0</v>
      </c>
      <c r="C1230" s="70">
        <v>2</v>
      </c>
      <c r="D1230" s="70">
        <v>2</v>
      </c>
      <c r="E1230" s="70">
        <v>2</v>
      </c>
      <c r="F1230" s="70">
        <v>0</v>
      </c>
      <c r="G1230" s="70">
        <v>0</v>
      </c>
      <c r="H1230" s="70">
        <f t="shared" si="49"/>
        <v>6</v>
      </c>
    </row>
    <row r="1231" spans="1:8" x14ac:dyDescent="0.25">
      <c r="A1231" s="74" t="s">
        <v>48</v>
      </c>
      <c r="B1231" s="70">
        <v>0</v>
      </c>
      <c r="C1231" s="70">
        <v>0</v>
      </c>
      <c r="D1231" s="70">
        <v>0</v>
      </c>
      <c r="E1231" s="70">
        <v>1</v>
      </c>
      <c r="F1231" s="70">
        <v>0</v>
      </c>
      <c r="G1231" s="70">
        <v>0</v>
      </c>
      <c r="H1231" s="70">
        <f t="shared" si="49"/>
        <v>1</v>
      </c>
    </row>
    <row r="1232" spans="1:8" x14ac:dyDescent="0.25">
      <c r="A1232" s="74" t="s">
        <v>7</v>
      </c>
      <c r="B1232" s="70">
        <v>0</v>
      </c>
      <c r="C1232" s="70">
        <v>0</v>
      </c>
      <c r="D1232" s="70">
        <v>3</v>
      </c>
      <c r="E1232" s="70">
        <v>17</v>
      </c>
      <c r="F1232" s="70">
        <v>0</v>
      </c>
      <c r="G1232" s="70">
        <v>0</v>
      </c>
      <c r="H1232" s="70">
        <f t="shared" si="49"/>
        <v>20</v>
      </c>
    </row>
    <row r="1233" spans="1:8" x14ac:dyDescent="0.25">
      <c r="A1233" s="74" t="s">
        <v>50</v>
      </c>
      <c r="B1233" s="70">
        <v>0</v>
      </c>
      <c r="C1233" s="70">
        <v>0</v>
      </c>
      <c r="D1233" s="70">
        <v>0</v>
      </c>
      <c r="E1233" s="70">
        <v>0</v>
      </c>
      <c r="F1233" s="70">
        <v>0</v>
      </c>
      <c r="G1233" s="70">
        <v>0</v>
      </c>
      <c r="H1233" s="70">
        <f t="shared" si="49"/>
        <v>0</v>
      </c>
    </row>
    <row r="1234" spans="1:8" x14ac:dyDescent="0.25">
      <c r="A1234" s="74" t="s">
        <v>51</v>
      </c>
      <c r="B1234" s="70">
        <v>0</v>
      </c>
      <c r="C1234" s="70">
        <v>0</v>
      </c>
      <c r="D1234" s="70">
        <v>0</v>
      </c>
      <c r="E1234" s="70">
        <v>0</v>
      </c>
      <c r="F1234" s="70">
        <v>0</v>
      </c>
      <c r="G1234" s="70">
        <v>0</v>
      </c>
      <c r="H1234" s="70">
        <f t="shared" si="49"/>
        <v>0</v>
      </c>
    </row>
    <row r="1235" spans="1:8" x14ac:dyDescent="0.25">
      <c r="A1235" s="74" t="s">
        <v>42</v>
      </c>
      <c r="B1235" s="70">
        <v>0</v>
      </c>
      <c r="C1235" s="70">
        <v>0</v>
      </c>
      <c r="D1235" s="70">
        <v>1</v>
      </c>
      <c r="E1235" s="70">
        <v>17</v>
      </c>
      <c r="F1235" s="70">
        <v>1</v>
      </c>
      <c r="G1235" s="70">
        <v>0</v>
      </c>
      <c r="H1235" s="70">
        <f t="shared" si="49"/>
        <v>19</v>
      </c>
    </row>
    <row r="1236" spans="1:8" x14ac:dyDescent="0.25">
      <c r="A1236" s="74" t="s">
        <v>8</v>
      </c>
      <c r="B1236" s="70">
        <v>0</v>
      </c>
      <c r="C1236" s="70">
        <v>0</v>
      </c>
      <c r="D1236" s="70">
        <v>0</v>
      </c>
      <c r="E1236" s="70">
        <v>9</v>
      </c>
      <c r="F1236" s="70">
        <v>28</v>
      </c>
      <c r="G1236" s="70">
        <v>16</v>
      </c>
      <c r="H1236" s="70">
        <f t="shared" si="49"/>
        <v>53</v>
      </c>
    </row>
    <row r="1237" spans="1:8" x14ac:dyDescent="0.25">
      <c r="A1237" s="74" t="s">
        <v>9</v>
      </c>
      <c r="B1237" s="70">
        <v>0</v>
      </c>
      <c r="C1237" s="70">
        <v>0</v>
      </c>
      <c r="D1237" s="70">
        <v>175</v>
      </c>
      <c r="E1237" s="70">
        <v>11</v>
      </c>
      <c r="F1237" s="70">
        <v>15</v>
      </c>
      <c r="G1237" s="70">
        <v>198</v>
      </c>
      <c r="H1237" s="70">
        <f t="shared" si="49"/>
        <v>399</v>
      </c>
    </row>
    <row r="1238" spans="1:8" x14ac:dyDescent="0.25">
      <c r="A1238" s="74" t="s">
        <v>44</v>
      </c>
      <c r="B1238" s="70">
        <v>0</v>
      </c>
      <c r="C1238" s="70">
        <v>0</v>
      </c>
      <c r="D1238" s="70">
        <v>0</v>
      </c>
      <c r="E1238" s="70">
        <v>0</v>
      </c>
      <c r="F1238" s="70">
        <v>2</v>
      </c>
      <c r="G1238" s="70">
        <v>0</v>
      </c>
      <c r="H1238" s="70">
        <f t="shared" si="49"/>
        <v>2</v>
      </c>
    </row>
    <row r="1239" spans="1:8" x14ac:dyDescent="0.25">
      <c r="A1239" s="74" t="s">
        <v>10</v>
      </c>
      <c r="B1239" s="70">
        <v>0</v>
      </c>
      <c r="C1239" s="70">
        <v>0</v>
      </c>
      <c r="D1239" s="70">
        <v>32</v>
      </c>
      <c r="E1239" s="70">
        <v>19</v>
      </c>
      <c r="F1239" s="70">
        <v>1</v>
      </c>
      <c r="G1239" s="70">
        <v>3</v>
      </c>
      <c r="H1239" s="70">
        <f t="shared" si="49"/>
        <v>55</v>
      </c>
    </row>
    <row r="1240" spans="1:8" x14ac:dyDescent="0.25">
      <c r="A1240" s="74" t="s">
        <v>11</v>
      </c>
      <c r="B1240" s="70">
        <v>0</v>
      </c>
      <c r="C1240" s="70">
        <v>0</v>
      </c>
      <c r="D1240" s="70">
        <v>136</v>
      </c>
      <c r="E1240" s="70">
        <v>5594</v>
      </c>
      <c r="F1240" s="70">
        <v>7311</v>
      </c>
      <c r="G1240" s="70">
        <v>465</v>
      </c>
      <c r="H1240" s="70">
        <f t="shared" si="49"/>
        <v>13506</v>
      </c>
    </row>
    <row r="1241" spans="1:8" x14ac:dyDescent="0.25">
      <c r="A1241" s="74" t="s">
        <v>12</v>
      </c>
      <c r="B1241" s="70">
        <v>0</v>
      </c>
      <c r="C1241" s="70">
        <v>0</v>
      </c>
      <c r="D1241" s="70">
        <v>0</v>
      </c>
      <c r="E1241" s="70">
        <v>81</v>
      </c>
      <c r="F1241" s="70">
        <v>53</v>
      </c>
      <c r="G1241" s="70">
        <v>13</v>
      </c>
      <c r="H1241" s="70">
        <f t="shared" si="49"/>
        <v>147</v>
      </c>
    </row>
    <row r="1242" spans="1:8" x14ac:dyDescent="0.25">
      <c r="A1242" s="74" t="s">
        <v>32</v>
      </c>
      <c r="B1242" s="70">
        <v>0</v>
      </c>
      <c r="C1242" s="70">
        <v>0</v>
      </c>
      <c r="D1242" s="70">
        <v>0</v>
      </c>
      <c r="E1242" s="70">
        <v>3</v>
      </c>
      <c r="F1242" s="70">
        <v>5</v>
      </c>
      <c r="G1242" s="70">
        <v>2</v>
      </c>
      <c r="H1242" s="70">
        <f t="shared" si="49"/>
        <v>10</v>
      </c>
    </row>
    <row r="1243" spans="1:8" x14ac:dyDescent="0.25">
      <c r="A1243" s="74" t="s">
        <v>18</v>
      </c>
      <c r="B1243" s="70">
        <v>0</v>
      </c>
      <c r="C1243" s="70">
        <v>1</v>
      </c>
      <c r="D1243" s="70">
        <v>13</v>
      </c>
      <c r="E1243" s="70">
        <v>93</v>
      </c>
      <c r="F1243" s="70">
        <v>73</v>
      </c>
      <c r="G1243" s="70">
        <v>180</v>
      </c>
      <c r="H1243" s="70">
        <f t="shared" si="49"/>
        <v>360</v>
      </c>
    </row>
    <row r="1244" spans="1:8" x14ac:dyDescent="0.25">
      <c r="A1244" s="74" t="s">
        <v>46</v>
      </c>
      <c r="B1244" s="70">
        <v>0</v>
      </c>
      <c r="C1244" s="70">
        <v>1</v>
      </c>
      <c r="D1244" s="70">
        <v>0</v>
      </c>
      <c r="E1244" s="70">
        <v>0</v>
      </c>
      <c r="F1244" s="70">
        <v>0</v>
      </c>
      <c r="G1244" s="70">
        <v>0</v>
      </c>
      <c r="H1244" s="70">
        <f t="shared" si="49"/>
        <v>1</v>
      </c>
    </row>
    <row r="1245" spans="1:8" x14ac:dyDescent="0.25">
      <c r="A1245" s="74" t="s">
        <v>13</v>
      </c>
      <c r="B1245" s="70">
        <v>0</v>
      </c>
      <c r="C1245" s="70">
        <v>0</v>
      </c>
      <c r="D1245" s="70">
        <v>0</v>
      </c>
      <c r="E1245" s="70">
        <v>0</v>
      </c>
      <c r="F1245" s="70">
        <v>2</v>
      </c>
      <c r="G1245" s="70">
        <v>8</v>
      </c>
      <c r="H1245" s="70">
        <f t="shared" si="49"/>
        <v>10</v>
      </c>
    </row>
    <row r="1246" spans="1:8" x14ac:dyDescent="0.25">
      <c r="A1246" s="74" t="s">
        <v>14</v>
      </c>
      <c r="B1246" s="70">
        <v>3</v>
      </c>
      <c r="C1246" s="70">
        <v>0</v>
      </c>
      <c r="D1246" s="70">
        <v>3</v>
      </c>
      <c r="E1246" s="70">
        <v>210</v>
      </c>
      <c r="F1246" s="70">
        <v>411</v>
      </c>
      <c r="G1246" s="70">
        <v>13</v>
      </c>
      <c r="H1246" s="70">
        <f t="shared" si="49"/>
        <v>640</v>
      </c>
    </row>
    <row r="1247" spans="1:8" x14ac:dyDescent="0.25">
      <c r="A1247" s="74" t="s">
        <v>40</v>
      </c>
      <c r="B1247" s="70">
        <v>0</v>
      </c>
      <c r="C1247" s="70">
        <v>0</v>
      </c>
      <c r="D1247" s="70">
        <v>0</v>
      </c>
      <c r="E1247" s="70">
        <v>2</v>
      </c>
      <c r="F1247" s="70">
        <v>1</v>
      </c>
      <c r="G1247" s="70">
        <v>1</v>
      </c>
      <c r="H1247" s="70">
        <f t="shared" si="49"/>
        <v>4</v>
      </c>
    </row>
    <row r="1248" spans="1:8" x14ac:dyDescent="0.25">
      <c r="A1248" s="74" t="s">
        <v>52</v>
      </c>
      <c r="B1248" s="70">
        <v>0</v>
      </c>
      <c r="C1248" s="70">
        <v>0</v>
      </c>
      <c r="D1248" s="70">
        <v>0</v>
      </c>
      <c r="E1248" s="70">
        <v>0</v>
      </c>
      <c r="F1248" s="70">
        <v>0</v>
      </c>
      <c r="G1248" s="70">
        <v>0</v>
      </c>
      <c r="H1248" s="70">
        <f t="shared" si="49"/>
        <v>0</v>
      </c>
    </row>
    <row r="1249" spans="1:8" x14ac:dyDescent="0.25">
      <c r="A1249" s="74" t="s">
        <v>53</v>
      </c>
      <c r="B1249" s="70">
        <v>0</v>
      </c>
      <c r="C1249" s="70">
        <v>0</v>
      </c>
      <c r="D1249" s="70">
        <v>0</v>
      </c>
      <c r="E1249" s="70">
        <v>0</v>
      </c>
      <c r="F1249" s="70">
        <v>0</v>
      </c>
      <c r="G1249" s="70">
        <v>0</v>
      </c>
      <c r="H1249" s="70">
        <f t="shared" si="49"/>
        <v>0</v>
      </c>
    </row>
    <row r="1250" spans="1:8" x14ac:dyDescent="0.25">
      <c r="A1250" s="74" t="s">
        <v>15</v>
      </c>
      <c r="B1250" s="70">
        <v>0</v>
      </c>
      <c r="C1250" s="70">
        <v>0</v>
      </c>
      <c r="D1250" s="70">
        <v>0</v>
      </c>
      <c r="E1250" s="70">
        <v>16</v>
      </c>
      <c r="F1250" s="70">
        <v>0</v>
      </c>
      <c r="G1250" s="70">
        <v>8</v>
      </c>
      <c r="H1250" s="70">
        <f t="shared" si="49"/>
        <v>24</v>
      </c>
    </row>
    <row r="1251" spans="1:8" x14ac:dyDescent="0.25">
      <c r="A1251" s="74" t="s">
        <v>54</v>
      </c>
      <c r="B1251" s="70">
        <v>0</v>
      </c>
      <c r="C1251" s="70">
        <v>0</v>
      </c>
      <c r="D1251" s="70">
        <v>0</v>
      </c>
      <c r="E1251" s="70">
        <v>7</v>
      </c>
      <c r="F1251" s="70">
        <v>0</v>
      </c>
      <c r="G1251" s="70">
        <v>0</v>
      </c>
      <c r="H1251" s="70">
        <f t="shared" si="49"/>
        <v>7</v>
      </c>
    </row>
    <row r="1252" spans="1:8" x14ac:dyDescent="0.25">
      <c r="A1252" s="74" t="s">
        <v>47</v>
      </c>
      <c r="B1252" s="70">
        <v>0</v>
      </c>
      <c r="C1252" s="70">
        <v>2</v>
      </c>
      <c r="D1252" s="70">
        <v>14</v>
      </c>
      <c r="E1252" s="70">
        <v>39</v>
      </c>
      <c r="F1252" s="70">
        <v>58</v>
      </c>
      <c r="G1252" s="70">
        <v>7</v>
      </c>
      <c r="H1252" s="70">
        <f t="shared" si="49"/>
        <v>120</v>
      </c>
    </row>
    <row r="1253" spans="1:8" x14ac:dyDescent="0.25">
      <c r="A1253" s="74" t="s">
        <v>16</v>
      </c>
      <c r="B1253" s="70">
        <v>0</v>
      </c>
      <c r="C1253" s="70">
        <v>0</v>
      </c>
      <c r="D1253" s="70">
        <v>0</v>
      </c>
      <c r="E1253" s="70">
        <v>0</v>
      </c>
      <c r="F1253" s="70">
        <v>0</v>
      </c>
      <c r="G1253" s="70">
        <v>0</v>
      </c>
      <c r="H1253" s="70">
        <f t="shared" si="49"/>
        <v>0</v>
      </c>
    </row>
    <row r="1254" spans="1:8" x14ac:dyDescent="0.25">
      <c r="A1254" s="74" t="s">
        <v>55</v>
      </c>
      <c r="B1254" s="70">
        <v>0</v>
      </c>
      <c r="C1254" s="70">
        <v>0</v>
      </c>
      <c r="D1254" s="70">
        <v>0</v>
      </c>
      <c r="E1254" s="70">
        <v>0</v>
      </c>
      <c r="F1254" s="70">
        <v>0</v>
      </c>
      <c r="G1254" s="70">
        <v>0</v>
      </c>
      <c r="H1254" s="70">
        <f t="shared" si="49"/>
        <v>0</v>
      </c>
    </row>
    <row r="1255" spans="1:8" x14ac:dyDescent="0.25">
      <c r="A1255" s="74" t="s">
        <v>17</v>
      </c>
      <c r="B1255" s="70">
        <v>0</v>
      </c>
      <c r="C1255" s="70">
        <v>0</v>
      </c>
      <c r="D1255" s="70">
        <v>0</v>
      </c>
      <c r="E1255" s="70">
        <v>0</v>
      </c>
      <c r="F1255" s="70">
        <v>0</v>
      </c>
      <c r="G1255" s="70">
        <v>0</v>
      </c>
      <c r="H1255" s="70">
        <f t="shared" si="49"/>
        <v>0</v>
      </c>
    </row>
    <row r="1256" spans="1:8" x14ac:dyDescent="0.25">
      <c r="A1256" s="74" t="s">
        <v>142</v>
      </c>
    </row>
    <row r="1257" spans="1:8" x14ac:dyDescent="0.25">
      <c r="A1257" s="74" t="s">
        <v>24</v>
      </c>
      <c r="B1257" s="70">
        <v>6</v>
      </c>
      <c r="C1257" s="70">
        <v>66</v>
      </c>
      <c r="D1257" s="70">
        <v>418</v>
      </c>
      <c r="E1257" s="70">
        <v>6266</v>
      </c>
      <c r="F1257" s="70">
        <v>8085</v>
      </c>
      <c r="G1257" s="70">
        <v>964</v>
      </c>
      <c r="H1257" s="70">
        <f>SUM(B1257:G1257)</f>
        <v>15805</v>
      </c>
    </row>
    <row r="1260" spans="1:8" x14ac:dyDescent="0.25">
      <c r="A1260" s="1" t="s">
        <v>187</v>
      </c>
    </row>
    <row r="1261" spans="1:8" x14ac:dyDescent="0.25">
      <c r="A1261" s="1" t="s">
        <v>111</v>
      </c>
    </row>
    <row r="1263" spans="1:8" x14ac:dyDescent="0.25">
      <c r="A1263" s="78"/>
      <c r="B1263" s="1" t="s">
        <v>20</v>
      </c>
      <c r="C1263" s="1" t="s">
        <v>21</v>
      </c>
      <c r="D1263" s="1"/>
      <c r="E1263" s="1"/>
      <c r="F1263" s="1"/>
      <c r="G1263" s="1"/>
      <c r="H1263" s="1"/>
    </row>
    <row r="1264" spans="1:8" x14ac:dyDescent="0.25">
      <c r="A1264" s="89" t="s">
        <v>19</v>
      </c>
      <c r="B1264" s="106">
        <v>28</v>
      </c>
      <c r="C1264" s="106">
        <v>3</v>
      </c>
      <c r="D1264" s="106">
        <v>8</v>
      </c>
      <c r="E1264" s="106">
        <v>13</v>
      </c>
      <c r="F1264" s="106">
        <v>18</v>
      </c>
      <c r="G1264" s="106">
        <v>23</v>
      </c>
      <c r="H1264" s="80" t="s">
        <v>24</v>
      </c>
    </row>
    <row r="1265" spans="1:8" x14ac:dyDescent="0.25">
      <c r="A1265" s="74" t="s">
        <v>1</v>
      </c>
      <c r="B1265" s="70">
        <v>0</v>
      </c>
      <c r="C1265" s="70">
        <v>4</v>
      </c>
      <c r="D1265" s="70">
        <v>29</v>
      </c>
      <c r="E1265" s="70">
        <v>48</v>
      </c>
      <c r="F1265" s="70">
        <v>84</v>
      </c>
      <c r="G1265" s="70">
        <v>39</v>
      </c>
      <c r="H1265" s="70">
        <f>SUM(B1265:G1265)</f>
        <v>204</v>
      </c>
    </row>
    <row r="1266" spans="1:8" x14ac:dyDescent="0.25">
      <c r="A1266" s="74" t="s">
        <v>45</v>
      </c>
      <c r="B1266" s="70">
        <v>0</v>
      </c>
      <c r="C1266" s="70">
        <v>0</v>
      </c>
      <c r="D1266" s="70">
        <v>0</v>
      </c>
      <c r="E1266" s="70">
        <v>0</v>
      </c>
      <c r="F1266" s="70">
        <v>2</v>
      </c>
      <c r="G1266" s="70">
        <v>0</v>
      </c>
      <c r="H1266" s="70">
        <f>SUM(B1266:G1266)</f>
        <v>2</v>
      </c>
    </row>
    <row r="1267" spans="1:8" x14ac:dyDescent="0.25">
      <c r="A1267" s="74" t="s">
        <v>41</v>
      </c>
      <c r="B1267" s="70">
        <v>0</v>
      </c>
      <c r="C1267" s="70">
        <v>6</v>
      </c>
      <c r="D1267" s="70">
        <v>0</v>
      </c>
      <c r="E1267" s="70">
        <v>2</v>
      </c>
      <c r="F1267" s="70">
        <v>0</v>
      </c>
      <c r="G1267" s="70">
        <v>0</v>
      </c>
      <c r="H1267" s="70">
        <f t="shared" ref="H1267:H1297" si="50">SUM(B1267:G1267)</f>
        <v>8</v>
      </c>
    </row>
    <row r="1268" spans="1:8" x14ac:dyDescent="0.25">
      <c r="A1268" s="74" t="s">
        <v>2</v>
      </c>
      <c r="B1268" s="70">
        <v>9</v>
      </c>
      <c r="C1268" s="70">
        <v>17</v>
      </c>
      <c r="D1268" s="70">
        <v>22</v>
      </c>
      <c r="E1268" s="70">
        <v>3</v>
      </c>
      <c r="F1268" s="70">
        <v>0</v>
      </c>
      <c r="G1268" s="70">
        <v>0</v>
      </c>
      <c r="H1268" s="70">
        <f t="shared" si="50"/>
        <v>51</v>
      </c>
    </row>
    <row r="1269" spans="1:8" x14ac:dyDescent="0.25">
      <c r="A1269" s="74" t="s">
        <v>43</v>
      </c>
      <c r="B1269" s="70">
        <v>3</v>
      </c>
      <c r="C1269" s="70">
        <v>0</v>
      </c>
      <c r="D1269" s="70">
        <v>4</v>
      </c>
      <c r="E1269" s="70">
        <v>4</v>
      </c>
      <c r="F1269" s="70">
        <v>5</v>
      </c>
      <c r="G1269" s="70">
        <v>4</v>
      </c>
      <c r="H1269" s="70">
        <f t="shared" si="50"/>
        <v>20</v>
      </c>
    </row>
    <row r="1270" spans="1:8" x14ac:dyDescent="0.25">
      <c r="A1270" s="74" t="s">
        <v>3</v>
      </c>
      <c r="B1270" s="70">
        <v>12</v>
      </c>
      <c r="C1270" s="70">
        <v>2</v>
      </c>
      <c r="D1270" s="70">
        <v>7</v>
      </c>
      <c r="E1270" s="70">
        <v>0</v>
      </c>
      <c r="F1270" s="70">
        <v>1</v>
      </c>
      <c r="G1270" s="70">
        <v>2</v>
      </c>
      <c r="H1270" s="70">
        <f t="shared" si="50"/>
        <v>24</v>
      </c>
    </row>
    <row r="1271" spans="1:8" x14ac:dyDescent="0.25">
      <c r="A1271" s="74" t="s">
        <v>4</v>
      </c>
      <c r="B1271" s="70">
        <v>0</v>
      </c>
      <c r="C1271" s="70">
        <v>0</v>
      </c>
      <c r="D1271" s="70">
        <v>0</v>
      </c>
      <c r="E1271" s="70">
        <v>0</v>
      </c>
      <c r="F1271" s="70">
        <v>0</v>
      </c>
      <c r="G1271" s="70">
        <v>0</v>
      </c>
      <c r="H1271" s="70">
        <f t="shared" si="50"/>
        <v>0</v>
      </c>
    </row>
    <row r="1272" spans="1:8" x14ac:dyDescent="0.25">
      <c r="A1272" s="74" t="s">
        <v>48</v>
      </c>
      <c r="B1272" s="70">
        <v>0</v>
      </c>
      <c r="C1272" s="70">
        <v>2</v>
      </c>
      <c r="D1272" s="70">
        <v>0</v>
      </c>
      <c r="E1272" s="70">
        <v>0</v>
      </c>
      <c r="F1272" s="70">
        <v>0</v>
      </c>
      <c r="G1272" s="70">
        <v>0</v>
      </c>
      <c r="H1272" s="70">
        <f t="shared" si="50"/>
        <v>2</v>
      </c>
    </row>
    <row r="1273" spans="1:8" x14ac:dyDescent="0.25">
      <c r="A1273" s="74" t="s">
        <v>7</v>
      </c>
      <c r="B1273" s="70">
        <v>5</v>
      </c>
      <c r="C1273" s="70">
        <v>19</v>
      </c>
      <c r="D1273" s="70">
        <v>0</v>
      </c>
      <c r="E1273" s="70">
        <v>3</v>
      </c>
      <c r="F1273" s="70">
        <v>0</v>
      </c>
      <c r="G1273" s="70">
        <v>0</v>
      </c>
      <c r="H1273" s="70">
        <f t="shared" si="50"/>
        <v>27</v>
      </c>
    </row>
    <row r="1274" spans="1:8" x14ac:dyDescent="0.25">
      <c r="A1274" s="74" t="s">
        <v>50</v>
      </c>
      <c r="B1274" s="70">
        <v>0</v>
      </c>
      <c r="C1274" s="70">
        <v>0</v>
      </c>
      <c r="D1274" s="70">
        <v>0</v>
      </c>
      <c r="E1274" s="70">
        <v>0</v>
      </c>
      <c r="F1274" s="70">
        <v>0</v>
      </c>
      <c r="G1274" s="70">
        <v>0</v>
      </c>
      <c r="H1274" s="70">
        <f t="shared" si="50"/>
        <v>0</v>
      </c>
    </row>
    <row r="1275" spans="1:8" x14ac:dyDescent="0.25">
      <c r="A1275" s="74" t="s">
        <v>51</v>
      </c>
      <c r="B1275" s="70">
        <v>0</v>
      </c>
      <c r="C1275" s="70">
        <v>0</v>
      </c>
      <c r="D1275" s="70">
        <v>0</v>
      </c>
      <c r="E1275" s="70">
        <v>0</v>
      </c>
      <c r="F1275" s="70">
        <v>1</v>
      </c>
      <c r="G1275" s="70">
        <v>0</v>
      </c>
      <c r="H1275" s="70">
        <f t="shared" si="50"/>
        <v>1</v>
      </c>
    </row>
    <row r="1276" spans="1:8" x14ac:dyDescent="0.25">
      <c r="A1276" s="74" t="s">
        <v>42</v>
      </c>
      <c r="B1276" s="70">
        <v>0</v>
      </c>
      <c r="C1276" s="70">
        <v>1</v>
      </c>
      <c r="D1276" s="70">
        <v>3</v>
      </c>
      <c r="E1276" s="70">
        <v>0</v>
      </c>
      <c r="F1276" s="70">
        <v>0</v>
      </c>
      <c r="G1276" s="70">
        <v>0</v>
      </c>
      <c r="H1276" s="70">
        <f t="shared" si="50"/>
        <v>4</v>
      </c>
    </row>
    <row r="1277" spans="1:8" x14ac:dyDescent="0.25">
      <c r="A1277" s="74" t="s">
        <v>8</v>
      </c>
      <c r="B1277" s="70">
        <v>0</v>
      </c>
      <c r="C1277" s="70">
        <v>0</v>
      </c>
      <c r="D1277" s="70">
        <v>1</v>
      </c>
      <c r="E1277" s="70">
        <v>18</v>
      </c>
      <c r="F1277" s="70">
        <v>9</v>
      </c>
      <c r="G1277" s="70">
        <v>0</v>
      </c>
      <c r="H1277" s="70">
        <f t="shared" si="50"/>
        <v>28</v>
      </c>
    </row>
    <row r="1278" spans="1:8" x14ac:dyDescent="0.25">
      <c r="A1278" s="74" t="s">
        <v>9</v>
      </c>
      <c r="B1278" s="70">
        <v>36</v>
      </c>
      <c r="C1278" s="70">
        <v>41</v>
      </c>
      <c r="D1278" s="70">
        <v>364</v>
      </c>
      <c r="E1278" s="70">
        <v>303</v>
      </c>
      <c r="F1278" s="70">
        <v>106</v>
      </c>
      <c r="G1278" s="70">
        <v>0</v>
      </c>
      <c r="H1278" s="70">
        <f t="shared" si="50"/>
        <v>850</v>
      </c>
    </row>
    <row r="1279" spans="1:8" x14ac:dyDescent="0.25">
      <c r="A1279" s="74" t="s">
        <v>44</v>
      </c>
      <c r="B1279" s="70">
        <v>0</v>
      </c>
      <c r="C1279" s="70">
        <v>0</v>
      </c>
      <c r="D1279" s="70">
        <v>1</v>
      </c>
      <c r="E1279" s="70">
        <v>0</v>
      </c>
      <c r="F1279" s="70">
        <v>0</v>
      </c>
      <c r="G1279" s="70">
        <v>2</v>
      </c>
      <c r="H1279" s="70">
        <f t="shared" si="50"/>
        <v>3</v>
      </c>
    </row>
    <row r="1280" spans="1:8" x14ac:dyDescent="0.25">
      <c r="A1280" s="74" t="s">
        <v>10</v>
      </c>
      <c r="B1280" s="70">
        <v>0</v>
      </c>
      <c r="C1280" s="70">
        <v>1</v>
      </c>
      <c r="D1280" s="70">
        <v>15</v>
      </c>
      <c r="E1280" s="70">
        <v>2</v>
      </c>
      <c r="F1280" s="70">
        <v>4</v>
      </c>
      <c r="G1280" s="70">
        <v>0</v>
      </c>
      <c r="H1280" s="70">
        <f t="shared" si="50"/>
        <v>22</v>
      </c>
    </row>
    <row r="1281" spans="1:8" x14ac:dyDescent="0.25">
      <c r="A1281" s="74" t="s">
        <v>11</v>
      </c>
      <c r="B1281" s="70">
        <v>0</v>
      </c>
      <c r="C1281" s="70">
        <v>343</v>
      </c>
      <c r="D1281" s="70">
        <v>1626</v>
      </c>
      <c r="E1281" s="70">
        <v>631</v>
      </c>
      <c r="F1281" s="70">
        <v>320</v>
      </c>
      <c r="G1281" s="70">
        <v>21</v>
      </c>
      <c r="H1281" s="70">
        <f t="shared" si="50"/>
        <v>2941</v>
      </c>
    </row>
    <row r="1282" spans="1:8" x14ac:dyDescent="0.25">
      <c r="A1282" s="74" t="s">
        <v>12</v>
      </c>
      <c r="B1282" s="70">
        <v>0</v>
      </c>
      <c r="C1282" s="70">
        <v>24</v>
      </c>
      <c r="D1282" s="70">
        <v>18</v>
      </c>
      <c r="E1282" s="70">
        <v>15</v>
      </c>
      <c r="F1282" s="70">
        <v>8</v>
      </c>
      <c r="G1282" s="70">
        <v>1</v>
      </c>
      <c r="H1282" s="70">
        <f t="shared" si="50"/>
        <v>66</v>
      </c>
    </row>
    <row r="1283" spans="1:8" x14ac:dyDescent="0.25">
      <c r="A1283" s="74" t="s">
        <v>32</v>
      </c>
      <c r="B1283" s="70">
        <v>0</v>
      </c>
      <c r="C1283" s="70">
        <v>0</v>
      </c>
      <c r="D1283" s="70">
        <v>0</v>
      </c>
      <c r="E1283" s="70">
        <v>0</v>
      </c>
      <c r="F1283" s="70">
        <v>0</v>
      </c>
      <c r="G1283" s="70">
        <v>0</v>
      </c>
      <c r="H1283" s="70">
        <f t="shared" si="50"/>
        <v>0</v>
      </c>
    </row>
    <row r="1284" spans="1:8" x14ac:dyDescent="0.25">
      <c r="A1284" s="74" t="s">
        <v>18</v>
      </c>
      <c r="B1284" s="70">
        <v>0</v>
      </c>
      <c r="C1284" s="70">
        <v>70</v>
      </c>
      <c r="D1284" s="70">
        <v>410</v>
      </c>
      <c r="E1284" s="70">
        <v>334</v>
      </c>
      <c r="F1284" s="70">
        <v>106</v>
      </c>
      <c r="G1284" s="70">
        <v>2</v>
      </c>
      <c r="H1284" s="70">
        <f t="shared" si="50"/>
        <v>922</v>
      </c>
    </row>
    <row r="1285" spans="1:8" x14ac:dyDescent="0.25">
      <c r="A1285" s="74" t="s">
        <v>46</v>
      </c>
      <c r="B1285" s="70">
        <v>0</v>
      </c>
      <c r="C1285" s="70">
        <v>0</v>
      </c>
      <c r="D1285" s="70">
        <v>0</v>
      </c>
      <c r="E1285" s="70">
        <v>0</v>
      </c>
      <c r="F1285" s="70">
        <v>1</v>
      </c>
      <c r="G1285" s="70">
        <v>0</v>
      </c>
      <c r="H1285" s="70">
        <f t="shared" si="50"/>
        <v>1</v>
      </c>
    </row>
    <row r="1286" spans="1:8" x14ac:dyDescent="0.25">
      <c r="A1286" s="74" t="s">
        <v>13</v>
      </c>
      <c r="B1286" s="70">
        <v>0</v>
      </c>
      <c r="C1286" s="70">
        <v>0</v>
      </c>
      <c r="D1286" s="70">
        <v>0</v>
      </c>
      <c r="E1286" s="70">
        <v>0</v>
      </c>
      <c r="F1286" s="70">
        <v>40</v>
      </c>
      <c r="G1286" s="70">
        <v>0</v>
      </c>
      <c r="H1286" s="70">
        <f t="shared" si="50"/>
        <v>40</v>
      </c>
    </row>
    <row r="1287" spans="1:8" x14ac:dyDescent="0.25">
      <c r="A1287" s="74" t="s">
        <v>14</v>
      </c>
      <c r="B1287" s="70">
        <v>0</v>
      </c>
      <c r="C1287" s="70">
        <v>206</v>
      </c>
      <c r="D1287" s="70">
        <v>256</v>
      </c>
      <c r="E1287" s="70">
        <v>89</v>
      </c>
      <c r="F1287" s="70">
        <v>28</v>
      </c>
      <c r="G1287" s="70">
        <v>0</v>
      </c>
      <c r="H1287" s="70">
        <f t="shared" si="50"/>
        <v>579</v>
      </c>
    </row>
    <row r="1288" spans="1:8" x14ac:dyDescent="0.25">
      <c r="A1288" s="74" t="s">
        <v>40</v>
      </c>
      <c r="B1288" s="70">
        <v>0</v>
      </c>
      <c r="C1288" s="70">
        <v>0</v>
      </c>
      <c r="D1288" s="70">
        <v>0</v>
      </c>
      <c r="E1288" s="70">
        <v>0</v>
      </c>
      <c r="F1288" s="70">
        <v>1</v>
      </c>
      <c r="G1288" s="70">
        <v>0</v>
      </c>
      <c r="H1288" s="70">
        <f t="shared" si="50"/>
        <v>1</v>
      </c>
    </row>
    <row r="1289" spans="1:8" x14ac:dyDescent="0.25">
      <c r="A1289" s="74" t="s">
        <v>52</v>
      </c>
      <c r="B1289" s="70">
        <v>0</v>
      </c>
      <c r="C1289" s="70">
        <v>0</v>
      </c>
      <c r="D1289" s="70">
        <v>0</v>
      </c>
      <c r="E1289" s="70">
        <v>0</v>
      </c>
      <c r="F1289" s="70">
        <v>0</v>
      </c>
      <c r="G1289" s="70">
        <v>0</v>
      </c>
      <c r="H1289" s="70">
        <f t="shared" si="50"/>
        <v>0</v>
      </c>
    </row>
    <row r="1290" spans="1:8" x14ac:dyDescent="0.25">
      <c r="A1290" s="74" t="s">
        <v>53</v>
      </c>
      <c r="B1290" s="70">
        <v>0</v>
      </c>
      <c r="C1290" s="70">
        <v>0</v>
      </c>
      <c r="D1290" s="70">
        <v>0</v>
      </c>
      <c r="E1290" s="70">
        <v>0</v>
      </c>
      <c r="F1290" s="70">
        <v>0</v>
      </c>
      <c r="G1290" s="70">
        <v>0</v>
      </c>
      <c r="H1290" s="70">
        <f t="shared" si="50"/>
        <v>0</v>
      </c>
    </row>
    <row r="1291" spans="1:8" x14ac:dyDescent="0.25">
      <c r="A1291" s="74" t="s">
        <v>15</v>
      </c>
      <c r="B1291" s="70">
        <v>0</v>
      </c>
      <c r="C1291" s="70">
        <v>0</v>
      </c>
      <c r="D1291" s="70">
        <v>0</v>
      </c>
      <c r="E1291" s="70">
        <v>0</v>
      </c>
      <c r="F1291" s="70">
        <v>0</v>
      </c>
      <c r="G1291" s="70">
        <v>2</v>
      </c>
      <c r="H1291" s="70">
        <f t="shared" si="50"/>
        <v>2</v>
      </c>
    </row>
    <row r="1292" spans="1:8" x14ac:dyDescent="0.25">
      <c r="A1292" s="74" t="s">
        <v>54</v>
      </c>
      <c r="B1292" s="70">
        <v>0</v>
      </c>
      <c r="C1292" s="70">
        <v>0</v>
      </c>
      <c r="D1292" s="70">
        <v>0</v>
      </c>
      <c r="E1292" s="70">
        <v>0</v>
      </c>
      <c r="F1292" s="70">
        <v>0</v>
      </c>
      <c r="G1292" s="70">
        <v>3</v>
      </c>
      <c r="H1292" s="70">
        <f t="shared" si="50"/>
        <v>3</v>
      </c>
    </row>
    <row r="1293" spans="1:8" x14ac:dyDescent="0.25">
      <c r="A1293" s="74" t="s">
        <v>47</v>
      </c>
      <c r="B1293" s="70">
        <v>0</v>
      </c>
      <c r="C1293" s="70">
        <v>33</v>
      </c>
      <c r="D1293" s="70">
        <v>53</v>
      </c>
      <c r="E1293" s="70">
        <v>68</v>
      </c>
      <c r="F1293" s="70">
        <v>22</v>
      </c>
      <c r="G1293" s="70">
        <v>0</v>
      </c>
      <c r="H1293" s="70">
        <f t="shared" si="50"/>
        <v>176</v>
      </c>
    </row>
    <row r="1294" spans="1:8" x14ac:dyDescent="0.25">
      <c r="A1294" s="74" t="s">
        <v>16</v>
      </c>
      <c r="B1294" s="70">
        <v>0</v>
      </c>
      <c r="C1294" s="70">
        <v>0</v>
      </c>
      <c r="D1294" s="70">
        <v>0</v>
      </c>
      <c r="E1294" s="70">
        <v>1</v>
      </c>
      <c r="F1294" s="70">
        <v>1</v>
      </c>
      <c r="G1294" s="70">
        <v>0</v>
      </c>
      <c r="H1294" s="70">
        <f t="shared" si="50"/>
        <v>2</v>
      </c>
    </row>
    <row r="1295" spans="1:8" x14ac:dyDescent="0.25">
      <c r="A1295" s="74" t="s">
        <v>55</v>
      </c>
      <c r="B1295" s="70">
        <v>0</v>
      </c>
      <c r="C1295" s="70">
        <v>0</v>
      </c>
      <c r="D1295" s="70">
        <v>0</v>
      </c>
      <c r="E1295" s="70">
        <v>0</v>
      </c>
      <c r="F1295" s="70">
        <v>0</v>
      </c>
      <c r="G1295" s="70">
        <v>0</v>
      </c>
      <c r="H1295" s="70">
        <f t="shared" si="50"/>
        <v>0</v>
      </c>
    </row>
    <row r="1296" spans="1:8" x14ac:dyDescent="0.25">
      <c r="A1296" s="74" t="s">
        <v>17</v>
      </c>
      <c r="B1296" s="70">
        <v>0</v>
      </c>
      <c r="C1296" s="70">
        <v>0</v>
      </c>
      <c r="D1296" s="70">
        <v>1000</v>
      </c>
      <c r="E1296" s="70">
        <v>0</v>
      </c>
      <c r="F1296" s="70">
        <v>512</v>
      </c>
      <c r="G1296" s="70">
        <v>1001</v>
      </c>
      <c r="H1296" s="70">
        <f t="shared" si="50"/>
        <v>2513</v>
      </c>
    </row>
    <row r="1297" spans="1:9" x14ac:dyDescent="0.25">
      <c r="A1297" s="74" t="s">
        <v>210</v>
      </c>
      <c r="H1297" s="70">
        <f t="shared" si="50"/>
        <v>0</v>
      </c>
    </row>
    <row r="1298" spans="1:9" x14ac:dyDescent="0.25">
      <c r="A1298" s="135" t="s">
        <v>24</v>
      </c>
      <c r="B1298" s="129">
        <f>SUM(B1265:B1297)</f>
        <v>65</v>
      </c>
      <c r="C1298" s="129">
        <f t="shared" ref="C1298:H1298" si="51">SUM(C1265:C1297)</f>
        <v>769</v>
      </c>
      <c r="D1298" s="129">
        <f t="shared" si="51"/>
        <v>3809</v>
      </c>
      <c r="E1298" s="129">
        <f t="shared" si="51"/>
        <v>1521</v>
      </c>
      <c r="F1298" s="129">
        <f t="shared" si="51"/>
        <v>1251</v>
      </c>
      <c r="G1298" s="129">
        <f t="shared" si="51"/>
        <v>1077</v>
      </c>
      <c r="H1298" s="129">
        <f t="shared" si="51"/>
        <v>8492</v>
      </c>
      <c r="I1298" s="11">
        <f>SUM(B1298:G1298)</f>
        <v>8492</v>
      </c>
    </row>
    <row r="1301" spans="1:9" x14ac:dyDescent="0.25">
      <c r="A1301" s="1" t="s">
        <v>186</v>
      </c>
    </row>
    <row r="1302" spans="1:9" x14ac:dyDescent="0.25">
      <c r="A1302" s="1" t="s">
        <v>113</v>
      </c>
    </row>
    <row r="1303" spans="1:9" x14ac:dyDescent="0.25">
      <c r="A1303" s="1"/>
      <c r="C1303" t="s">
        <v>157</v>
      </c>
    </row>
    <row r="1304" spans="1:9" x14ac:dyDescent="0.25">
      <c r="A1304" s="78"/>
      <c r="B1304" s="1" t="s">
        <v>20</v>
      </c>
      <c r="C1304" s="1" t="s">
        <v>21</v>
      </c>
      <c r="D1304" s="1"/>
      <c r="E1304" s="1"/>
      <c r="F1304" s="1"/>
      <c r="G1304" s="1"/>
      <c r="H1304" s="1"/>
    </row>
    <row r="1305" spans="1:9" x14ac:dyDescent="0.25">
      <c r="A1305" s="89" t="s">
        <v>19</v>
      </c>
      <c r="B1305" s="106">
        <v>28</v>
      </c>
      <c r="C1305" s="106">
        <v>3</v>
      </c>
      <c r="D1305" s="106">
        <v>8</v>
      </c>
      <c r="E1305" s="106">
        <v>13</v>
      </c>
      <c r="F1305" s="106">
        <v>18</v>
      </c>
      <c r="G1305" s="106">
        <v>23</v>
      </c>
      <c r="H1305" s="80" t="s">
        <v>24</v>
      </c>
    </row>
    <row r="1306" spans="1:9" x14ac:dyDescent="0.25">
      <c r="A1306" s="74" t="s">
        <v>1</v>
      </c>
      <c r="B1306" s="70">
        <v>0</v>
      </c>
      <c r="C1306" s="70">
        <v>3</v>
      </c>
      <c r="D1306" s="70">
        <v>26</v>
      </c>
      <c r="E1306" s="70">
        <v>45</v>
      </c>
      <c r="F1306" s="70">
        <v>73</v>
      </c>
      <c r="G1306" s="70">
        <v>39</v>
      </c>
      <c r="H1306" s="70">
        <f>SUM(B1306:G1306)</f>
        <v>186</v>
      </c>
    </row>
    <row r="1307" spans="1:9" x14ac:dyDescent="0.25">
      <c r="A1307" s="74" t="s">
        <v>45</v>
      </c>
      <c r="B1307" s="70">
        <v>0</v>
      </c>
      <c r="C1307" s="70">
        <v>0</v>
      </c>
      <c r="D1307" s="70">
        <v>0</v>
      </c>
      <c r="E1307" s="70">
        <v>0</v>
      </c>
      <c r="F1307" s="70">
        <v>0</v>
      </c>
      <c r="G1307" s="70">
        <v>0</v>
      </c>
      <c r="H1307" s="70">
        <f>SUM(B1307:G1307)</f>
        <v>0</v>
      </c>
    </row>
    <row r="1308" spans="1:9" x14ac:dyDescent="0.25">
      <c r="A1308" s="74" t="s">
        <v>41</v>
      </c>
      <c r="B1308" s="70">
        <v>0</v>
      </c>
      <c r="C1308" s="70">
        <v>6</v>
      </c>
      <c r="D1308" s="70">
        <v>0</v>
      </c>
      <c r="E1308" s="70">
        <v>2</v>
      </c>
      <c r="F1308" s="70">
        <v>0</v>
      </c>
      <c r="G1308" s="70">
        <v>0</v>
      </c>
      <c r="H1308" s="70">
        <f t="shared" ref="H1308:H1338" si="52">SUM(B1308:G1308)</f>
        <v>8</v>
      </c>
    </row>
    <row r="1309" spans="1:9" x14ac:dyDescent="0.25">
      <c r="A1309" s="74" t="s">
        <v>2</v>
      </c>
      <c r="B1309" s="70">
        <v>9</v>
      </c>
      <c r="C1309" s="70">
        <v>17</v>
      </c>
      <c r="D1309" s="70">
        <v>22</v>
      </c>
      <c r="E1309" s="70">
        <v>3</v>
      </c>
      <c r="F1309" s="70">
        <v>0</v>
      </c>
      <c r="G1309" s="70">
        <v>0</v>
      </c>
      <c r="H1309" s="70">
        <f t="shared" si="52"/>
        <v>51</v>
      </c>
    </row>
    <row r="1310" spans="1:9" x14ac:dyDescent="0.25">
      <c r="A1310" s="74" t="s">
        <v>43</v>
      </c>
      <c r="B1310" s="70">
        <v>0</v>
      </c>
      <c r="C1310" s="70">
        <v>0</v>
      </c>
      <c r="D1310" s="70">
        <v>0</v>
      </c>
      <c r="E1310" s="70">
        <v>0</v>
      </c>
      <c r="F1310" s="70">
        <v>0</v>
      </c>
      <c r="G1310" s="70">
        <v>0</v>
      </c>
      <c r="H1310" s="70">
        <f t="shared" si="52"/>
        <v>0</v>
      </c>
    </row>
    <row r="1311" spans="1:9" x14ac:dyDescent="0.25">
      <c r="A1311" s="74" t="s">
        <v>3</v>
      </c>
      <c r="B1311" s="70">
        <v>6</v>
      </c>
      <c r="C1311" s="70">
        <v>0</v>
      </c>
      <c r="D1311" s="70">
        <v>1</v>
      </c>
      <c r="E1311" s="70">
        <v>0</v>
      </c>
      <c r="F1311" s="70">
        <v>0</v>
      </c>
      <c r="G1311" s="70">
        <v>0</v>
      </c>
      <c r="H1311" s="70">
        <f t="shared" si="52"/>
        <v>7</v>
      </c>
    </row>
    <row r="1312" spans="1:9" x14ac:dyDescent="0.25">
      <c r="A1312" s="74" t="s">
        <v>4</v>
      </c>
      <c r="B1312" s="70">
        <v>0</v>
      </c>
      <c r="C1312" s="70">
        <v>0</v>
      </c>
      <c r="D1312" s="70">
        <v>0</v>
      </c>
      <c r="E1312" s="70">
        <v>0</v>
      </c>
      <c r="F1312" s="70">
        <v>0</v>
      </c>
      <c r="G1312" s="70">
        <v>0</v>
      </c>
      <c r="H1312" s="70">
        <f t="shared" si="52"/>
        <v>0</v>
      </c>
    </row>
    <row r="1313" spans="1:8" x14ac:dyDescent="0.25">
      <c r="A1313" s="74" t="s">
        <v>48</v>
      </c>
      <c r="B1313" s="70">
        <v>0</v>
      </c>
      <c r="C1313" s="70">
        <v>2</v>
      </c>
      <c r="D1313" s="70">
        <v>0</v>
      </c>
      <c r="E1313" s="70">
        <v>0</v>
      </c>
      <c r="F1313" s="70">
        <v>0</v>
      </c>
      <c r="G1313" s="70">
        <v>0</v>
      </c>
      <c r="H1313" s="70">
        <f t="shared" si="52"/>
        <v>2</v>
      </c>
    </row>
    <row r="1314" spans="1:8" x14ac:dyDescent="0.25">
      <c r="A1314" s="74" t="s">
        <v>7</v>
      </c>
      <c r="B1314" s="70">
        <v>4</v>
      </c>
      <c r="C1314" s="70">
        <v>2</v>
      </c>
      <c r="D1314" s="70">
        <v>0</v>
      </c>
      <c r="E1314" s="70">
        <v>0</v>
      </c>
      <c r="F1314" s="70">
        <v>0</v>
      </c>
      <c r="G1314" s="70">
        <v>0</v>
      </c>
      <c r="H1314" s="70">
        <f t="shared" si="52"/>
        <v>6</v>
      </c>
    </row>
    <row r="1315" spans="1:8" x14ac:dyDescent="0.25">
      <c r="A1315" s="74" t="s">
        <v>50</v>
      </c>
      <c r="B1315" s="70">
        <v>0</v>
      </c>
      <c r="C1315" s="70">
        <v>0</v>
      </c>
      <c r="D1315" s="70">
        <v>0</v>
      </c>
      <c r="E1315" s="70">
        <v>0</v>
      </c>
      <c r="F1315" s="70">
        <v>0</v>
      </c>
      <c r="G1315" s="70">
        <v>0</v>
      </c>
      <c r="H1315" s="70">
        <f t="shared" si="52"/>
        <v>0</v>
      </c>
    </row>
    <row r="1316" spans="1:8" x14ac:dyDescent="0.25">
      <c r="A1316" s="74" t="s">
        <v>51</v>
      </c>
      <c r="B1316" s="70">
        <v>0</v>
      </c>
      <c r="C1316" s="70">
        <v>0</v>
      </c>
      <c r="D1316" s="70">
        <v>0</v>
      </c>
      <c r="E1316" s="70">
        <v>0</v>
      </c>
      <c r="F1316" s="70">
        <v>1</v>
      </c>
      <c r="G1316" s="70">
        <v>0</v>
      </c>
      <c r="H1316" s="70">
        <f t="shared" si="52"/>
        <v>1</v>
      </c>
    </row>
    <row r="1317" spans="1:8" x14ac:dyDescent="0.25">
      <c r="A1317" s="74" t="s">
        <v>42</v>
      </c>
      <c r="B1317" s="70">
        <v>0</v>
      </c>
      <c r="C1317" s="70">
        <v>0</v>
      </c>
      <c r="D1317" s="70">
        <v>3</v>
      </c>
      <c r="E1317" s="70">
        <v>0</v>
      </c>
      <c r="F1317" s="70">
        <v>0</v>
      </c>
      <c r="G1317" s="70">
        <v>0</v>
      </c>
      <c r="H1317" s="70">
        <f t="shared" si="52"/>
        <v>3</v>
      </c>
    </row>
    <row r="1318" spans="1:8" x14ac:dyDescent="0.25">
      <c r="A1318" s="74" t="s">
        <v>8</v>
      </c>
      <c r="B1318" s="70">
        <v>0</v>
      </c>
      <c r="C1318" s="70">
        <v>0</v>
      </c>
      <c r="D1318" s="70">
        <v>1</v>
      </c>
      <c r="E1318" s="70">
        <v>15</v>
      </c>
      <c r="F1318" s="70">
        <v>7</v>
      </c>
      <c r="G1318" s="70">
        <v>0</v>
      </c>
      <c r="H1318" s="70">
        <f t="shared" si="52"/>
        <v>23</v>
      </c>
    </row>
    <row r="1319" spans="1:8" x14ac:dyDescent="0.25">
      <c r="A1319" s="74" t="s">
        <v>9</v>
      </c>
      <c r="B1319" s="70">
        <v>0</v>
      </c>
      <c r="C1319" s="70">
        <v>41</v>
      </c>
      <c r="D1319" s="70">
        <v>44</v>
      </c>
      <c r="E1319" s="70">
        <v>3</v>
      </c>
      <c r="F1319" s="70">
        <v>45</v>
      </c>
      <c r="G1319" s="70">
        <v>0</v>
      </c>
      <c r="H1319" s="70">
        <f t="shared" si="52"/>
        <v>133</v>
      </c>
    </row>
    <row r="1320" spans="1:8" x14ac:dyDescent="0.25">
      <c r="A1320" s="74" t="s">
        <v>44</v>
      </c>
      <c r="B1320" s="70">
        <v>0</v>
      </c>
      <c r="C1320" s="70">
        <v>0</v>
      </c>
      <c r="D1320" s="70">
        <v>1</v>
      </c>
      <c r="E1320" s="70">
        <v>0</v>
      </c>
      <c r="F1320" s="70">
        <v>0</v>
      </c>
      <c r="G1320" s="70">
        <v>2</v>
      </c>
      <c r="H1320" s="70">
        <f t="shared" si="52"/>
        <v>3</v>
      </c>
    </row>
    <row r="1321" spans="1:8" x14ac:dyDescent="0.25">
      <c r="A1321" s="74" t="s">
        <v>10</v>
      </c>
      <c r="B1321" s="70">
        <v>0</v>
      </c>
      <c r="C1321" s="70">
        <v>1</v>
      </c>
      <c r="D1321" s="70">
        <v>15</v>
      </c>
      <c r="E1321" s="70">
        <v>2</v>
      </c>
      <c r="F1321" s="70">
        <v>1</v>
      </c>
      <c r="G1321" s="70">
        <v>0</v>
      </c>
      <c r="H1321" s="70">
        <f t="shared" si="52"/>
        <v>19</v>
      </c>
    </row>
    <row r="1322" spans="1:8" x14ac:dyDescent="0.25">
      <c r="A1322" s="74" t="s">
        <v>11</v>
      </c>
      <c r="B1322" s="70">
        <v>0</v>
      </c>
      <c r="C1322" s="70">
        <v>343</v>
      </c>
      <c r="D1322" s="70">
        <v>1622</v>
      </c>
      <c r="E1322" s="70">
        <v>431</v>
      </c>
      <c r="F1322" s="70">
        <v>320</v>
      </c>
      <c r="G1322" s="70">
        <v>21</v>
      </c>
      <c r="H1322" s="70">
        <f t="shared" si="52"/>
        <v>2737</v>
      </c>
    </row>
    <row r="1323" spans="1:8" x14ac:dyDescent="0.25">
      <c r="A1323" s="74" t="s">
        <v>12</v>
      </c>
      <c r="B1323" s="70">
        <v>0</v>
      </c>
      <c r="C1323" s="70">
        <v>8</v>
      </c>
      <c r="D1323" s="70">
        <v>18</v>
      </c>
      <c r="E1323" s="70">
        <v>15</v>
      </c>
      <c r="F1323" s="70">
        <v>8</v>
      </c>
      <c r="G1323" s="70">
        <v>1</v>
      </c>
      <c r="H1323" s="70">
        <f t="shared" si="52"/>
        <v>50</v>
      </c>
    </row>
    <row r="1324" spans="1:8" x14ac:dyDescent="0.25">
      <c r="A1324" s="74" t="s">
        <v>32</v>
      </c>
      <c r="B1324" s="70">
        <v>0</v>
      </c>
      <c r="C1324" s="70">
        <v>0</v>
      </c>
      <c r="D1324" s="70">
        <v>0</v>
      </c>
      <c r="E1324" s="70">
        <v>0</v>
      </c>
      <c r="F1324" s="70">
        <v>0</v>
      </c>
      <c r="G1324" s="70">
        <v>0</v>
      </c>
      <c r="H1324" s="70">
        <f t="shared" si="52"/>
        <v>0</v>
      </c>
    </row>
    <row r="1325" spans="1:8" x14ac:dyDescent="0.25">
      <c r="A1325" s="74" t="s">
        <v>18</v>
      </c>
      <c r="B1325" s="70">
        <v>0</v>
      </c>
      <c r="C1325" s="70">
        <v>70</v>
      </c>
      <c r="D1325" s="70">
        <v>360</v>
      </c>
      <c r="E1325" s="70">
        <v>334</v>
      </c>
      <c r="F1325" s="70">
        <v>70</v>
      </c>
      <c r="G1325" s="70">
        <v>2</v>
      </c>
      <c r="H1325" s="70">
        <f t="shared" si="52"/>
        <v>836</v>
      </c>
    </row>
    <row r="1326" spans="1:8" x14ac:dyDescent="0.25">
      <c r="A1326" s="74" t="s">
        <v>46</v>
      </c>
      <c r="B1326" s="70">
        <v>0</v>
      </c>
      <c r="C1326" s="70">
        <v>0</v>
      </c>
      <c r="D1326" s="70">
        <v>0</v>
      </c>
      <c r="E1326" s="70">
        <v>0</v>
      </c>
      <c r="F1326" s="70">
        <v>1</v>
      </c>
      <c r="G1326" s="70">
        <v>0</v>
      </c>
      <c r="H1326" s="70">
        <f t="shared" si="52"/>
        <v>1</v>
      </c>
    </row>
    <row r="1327" spans="1:8" x14ac:dyDescent="0.25">
      <c r="A1327" s="74" t="s">
        <v>13</v>
      </c>
      <c r="B1327" s="70">
        <v>0</v>
      </c>
      <c r="C1327" s="70">
        <v>0</v>
      </c>
      <c r="D1327" s="70">
        <v>0</v>
      </c>
      <c r="E1327" s="70">
        <v>0</v>
      </c>
      <c r="F1327" s="70">
        <v>40</v>
      </c>
      <c r="G1327" s="70">
        <v>0</v>
      </c>
      <c r="H1327" s="70">
        <f t="shared" si="52"/>
        <v>40</v>
      </c>
    </row>
    <row r="1328" spans="1:8" x14ac:dyDescent="0.25">
      <c r="A1328" s="74" t="s">
        <v>14</v>
      </c>
      <c r="B1328" s="70">
        <v>0</v>
      </c>
      <c r="C1328" s="70">
        <v>206</v>
      </c>
      <c r="D1328" s="70">
        <v>256</v>
      </c>
      <c r="E1328" s="70">
        <v>88</v>
      </c>
      <c r="F1328" s="70">
        <v>28</v>
      </c>
      <c r="G1328" s="70">
        <v>0</v>
      </c>
      <c r="H1328" s="70">
        <f t="shared" si="52"/>
        <v>578</v>
      </c>
    </row>
    <row r="1329" spans="1:9" x14ac:dyDescent="0.25">
      <c r="A1329" s="74" t="s">
        <v>40</v>
      </c>
      <c r="B1329" s="70">
        <v>0</v>
      </c>
      <c r="C1329" s="70">
        <v>0</v>
      </c>
      <c r="D1329" s="70">
        <v>0</v>
      </c>
      <c r="E1329" s="70">
        <v>0</v>
      </c>
      <c r="F1329" s="70">
        <v>0</v>
      </c>
      <c r="G1329" s="70">
        <v>0</v>
      </c>
      <c r="H1329" s="70">
        <f t="shared" si="52"/>
        <v>0</v>
      </c>
    </row>
    <row r="1330" spans="1:9" x14ac:dyDescent="0.25">
      <c r="A1330" s="74" t="s">
        <v>52</v>
      </c>
      <c r="B1330" s="70">
        <v>0</v>
      </c>
      <c r="C1330" s="70">
        <v>0</v>
      </c>
      <c r="D1330" s="70">
        <v>0</v>
      </c>
      <c r="E1330" s="70">
        <v>0</v>
      </c>
      <c r="F1330" s="70">
        <v>0</v>
      </c>
      <c r="G1330" s="70">
        <v>0</v>
      </c>
      <c r="H1330" s="70">
        <f t="shared" si="52"/>
        <v>0</v>
      </c>
    </row>
    <row r="1331" spans="1:9" x14ac:dyDescent="0.25">
      <c r="A1331" s="74" t="s">
        <v>53</v>
      </c>
      <c r="B1331" s="70">
        <v>0</v>
      </c>
      <c r="C1331" s="70">
        <v>0</v>
      </c>
      <c r="D1331" s="70">
        <v>0</v>
      </c>
      <c r="E1331" s="70">
        <v>0</v>
      </c>
      <c r="F1331" s="70">
        <v>0</v>
      </c>
      <c r="G1331" s="70">
        <v>0</v>
      </c>
      <c r="H1331" s="70">
        <f t="shared" si="52"/>
        <v>0</v>
      </c>
    </row>
    <row r="1332" spans="1:9" x14ac:dyDescent="0.25">
      <c r="A1332" s="74" t="s">
        <v>15</v>
      </c>
      <c r="B1332" s="70">
        <v>0</v>
      </c>
      <c r="C1332" s="70">
        <v>0</v>
      </c>
      <c r="D1332" s="70">
        <v>0</v>
      </c>
      <c r="E1332" s="70">
        <v>0</v>
      </c>
      <c r="F1332" s="70">
        <v>0</v>
      </c>
      <c r="G1332" s="70">
        <v>0</v>
      </c>
      <c r="H1332" s="70">
        <f t="shared" si="52"/>
        <v>0</v>
      </c>
    </row>
    <row r="1333" spans="1:9" x14ac:dyDescent="0.25">
      <c r="A1333" s="74" t="s">
        <v>54</v>
      </c>
      <c r="B1333" s="70">
        <v>0</v>
      </c>
      <c r="C1333" s="70">
        <v>0</v>
      </c>
      <c r="D1333" s="70">
        <v>0</v>
      </c>
      <c r="E1333" s="70">
        <v>0</v>
      </c>
      <c r="F1333" s="70">
        <v>0</v>
      </c>
      <c r="G1333" s="70">
        <v>2</v>
      </c>
      <c r="H1333" s="70">
        <f t="shared" si="52"/>
        <v>2</v>
      </c>
    </row>
    <row r="1334" spans="1:9" x14ac:dyDescent="0.25">
      <c r="A1334" s="74" t="s">
        <v>47</v>
      </c>
      <c r="B1334" s="70">
        <v>0</v>
      </c>
      <c r="C1334" s="70">
        <v>33</v>
      </c>
      <c r="D1334" s="70">
        <v>53</v>
      </c>
      <c r="E1334" s="70">
        <v>57</v>
      </c>
      <c r="F1334" s="70">
        <v>10</v>
      </c>
      <c r="G1334" s="70">
        <v>0</v>
      </c>
      <c r="H1334" s="70">
        <f t="shared" si="52"/>
        <v>153</v>
      </c>
    </row>
    <row r="1335" spans="1:9" x14ac:dyDescent="0.25">
      <c r="A1335" s="74" t="s">
        <v>16</v>
      </c>
      <c r="B1335" s="70">
        <v>0</v>
      </c>
      <c r="C1335" s="70">
        <v>0</v>
      </c>
      <c r="D1335" s="70">
        <v>0</v>
      </c>
      <c r="E1335" s="70">
        <v>0</v>
      </c>
      <c r="F1335" s="70">
        <v>1</v>
      </c>
      <c r="G1335" s="70">
        <v>0</v>
      </c>
      <c r="H1335" s="70">
        <f t="shared" si="52"/>
        <v>1</v>
      </c>
    </row>
    <row r="1336" spans="1:9" x14ac:dyDescent="0.25">
      <c r="A1336" s="74" t="s">
        <v>55</v>
      </c>
      <c r="B1336" s="70">
        <v>0</v>
      </c>
      <c r="C1336" s="70">
        <v>0</v>
      </c>
      <c r="D1336" s="70">
        <v>0</v>
      </c>
      <c r="E1336" s="70">
        <v>0</v>
      </c>
      <c r="F1336" s="70">
        <v>0</v>
      </c>
      <c r="G1336" s="70">
        <v>0</v>
      </c>
      <c r="H1336" s="70">
        <f t="shared" si="52"/>
        <v>0</v>
      </c>
    </row>
    <row r="1337" spans="1:9" x14ac:dyDescent="0.25">
      <c r="A1337" s="74" t="s">
        <v>17</v>
      </c>
      <c r="B1337" s="70">
        <v>0</v>
      </c>
      <c r="C1337" s="70">
        <v>0</v>
      </c>
      <c r="D1337" s="70">
        <v>0</v>
      </c>
      <c r="E1337" s="70">
        <v>0</v>
      </c>
      <c r="F1337" s="70">
        <v>12</v>
      </c>
      <c r="G1337" s="70">
        <v>0</v>
      </c>
      <c r="H1337" s="70">
        <f t="shared" si="52"/>
        <v>12</v>
      </c>
    </row>
    <row r="1338" spans="1:9" x14ac:dyDescent="0.25">
      <c r="A1338" s="74" t="s">
        <v>210</v>
      </c>
      <c r="H1338" s="70">
        <f t="shared" si="52"/>
        <v>0</v>
      </c>
    </row>
    <row r="1339" spans="1:9" x14ac:dyDescent="0.25">
      <c r="A1339" s="135" t="s">
        <v>24</v>
      </c>
      <c r="B1339" s="129">
        <f>SUM(B1306:B1338)</f>
        <v>19</v>
      </c>
      <c r="C1339" s="129">
        <f t="shared" ref="C1339:H1339" si="53">SUM(C1306:C1338)</f>
        <v>732</v>
      </c>
      <c r="D1339" s="129">
        <f t="shared" si="53"/>
        <v>2422</v>
      </c>
      <c r="E1339" s="129">
        <f t="shared" si="53"/>
        <v>995</v>
      </c>
      <c r="F1339" s="129">
        <f t="shared" si="53"/>
        <v>617</v>
      </c>
      <c r="G1339" s="129">
        <f t="shared" si="53"/>
        <v>67</v>
      </c>
      <c r="H1339" s="129">
        <f t="shared" si="53"/>
        <v>4852</v>
      </c>
      <c r="I1339" s="11">
        <f>SUM(B1339:G1339)</f>
        <v>4852</v>
      </c>
    </row>
    <row r="1342" spans="1:9" x14ac:dyDescent="0.25">
      <c r="A1342" s="1" t="s">
        <v>191</v>
      </c>
    </row>
    <row r="1343" spans="1:9" x14ac:dyDescent="0.25">
      <c r="A1343" s="1" t="s">
        <v>111</v>
      </c>
    </row>
    <row r="1345" spans="1:8" x14ac:dyDescent="0.25">
      <c r="A1345" s="78"/>
      <c r="B1345" s="1" t="s">
        <v>20</v>
      </c>
      <c r="C1345" s="1" t="s">
        <v>21</v>
      </c>
      <c r="D1345" s="1"/>
      <c r="E1345" s="1"/>
      <c r="F1345" s="1"/>
      <c r="G1345" s="1"/>
      <c r="H1345" s="1"/>
    </row>
    <row r="1346" spans="1:8" x14ac:dyDescent="0.25">
      <c r="A1346" s="89" t="s">
        <v>19</v>
      </c>
      <c r="B1346" s="173">
        <v>26</v>
      </c>
      <c r="C1346" s="173">
        <v>1</v>
      </c>
      <c r="D1346" s="173">
        <v>6</v>
      </c>
      <c r="E1346" s="173">
        <v>11</v>
      </c>
      <c r="F1346" s="173">
        <v>16</v>
      </c>
      <c r="G1346" s="173">
        <v>21</v>
      </c>
      <c r="H1346" s="160" t="s">
        <v>24</v>
      </c>
    </row>
    <row r="1347" spans="1:8" x14ac:dyDescent="0.25">
      <c r="A1347" s="74" t="s">
        <v>1</v>
      </c>
      <c r="B1347" s="70">
        <v>10</v>
      </c>
      <c r="C1347" s="70">
        <v>4</v>
      </c>
      <c r="D1347" s="70">
        <v>76</v>
      </c>
      <c r="E1347" s="70">
        <v>63</v>
      </c>
      <c r="F1347" s="70">
        <v>27</v>
      </c>
      <c r="G1347" s="70">
        <v>25</v>
      </c>
      <c r="H1347" s="70">
        <f>SUM(B1347:G1347)</f>
        <v>205</v>
      </c>
    </row>
    <row r="1348" spans="1:8" x14ac:dyDescent="0.25">
      <c r="A1348" s="74" t="s">
        <v>45</v>
      </c>
      <c r="B1348" s="70">
        <v>0</v>
      </c>
      <c r="C1348" s="70">
        <v>0</v>
      </c>
      <c r="D1348" s="70">
        <v>0</v>
      </c>
      <c r="E1348" s="70">
        <v>0</v>
      </c>
      <c r="F1348" s="70">
        <v>0</v>
      </c>
      <c r="G1348" s="70">
        <v>0</v>
      </c>
      <c r="H1348" s="70">
        <f t="shared" ref="H1348:H1379" si="54">SUM(B1348:G1348)</f>
        <v>0</v>
      </c>
    </row>
    <row r="1349" spans="1:8" x14ac:dyDescent="0.25">
      <c r="A1349" s="74" t="s">
        <v>41</v>
      </c>
      <c r="B1349" s="70">
        <v>0</v>
      </c>
      <c r="C1349" s="70">
        <v>10</v>
      </c>
      <c r="D1349" s="70">
        <v>9</v>
      </c>
      <c r="E1349" s="70">
        <v>23</v>
      </c>
      <c r="F1349" s="70">
        <v>0</v>
      </c>
      <c r="G1349" s="70">
        <v>0</v>
      </c>
      <c r="H1349" s="70">
        <f t="shared" si="54"/>
        <v>42</v>
      </c>
    </row>
    <row r="1350" spans="1:8" x14ac:dyDescent="0.25">
      <c r="A1350" s="74" t="s">
        <v>2</v>
      </c>
      <c r="B1350" s="70">
        <v>7</v>
      </c>
      <c r="C1350" s="70">
        <v>10</v>
      </c>
      <c r="D1350" s="70">
        <v>48</v>
      </c>
      <c r="E1350" s="70">
        <v>0</v>
      </c>
      <c r="F1350" s="70">
        <v>0</v>
      </c>
      <c r="G1350" s="70">
        <v>0</v>
      </c>
      <c r="H1350" s="70">
        <f t="shared" si="54"/>
        <v>65</v>
      </c>
    </row>
    <row r="1351" spans="1:8" x14ac:dyDescent="0.25">
      <c r="A1351" s="74" t="s">
        <v>43</v>
      </c>
      <c r="B1351" s="70">
        <v>0</v>
      </c>
      <c r="C1351" s="70">
        <v>0</v>
      </c>
      <c r="D1351" s="70">
        <v>5</v>
      </c>
      <c r="E1351" s="70">
        <v>0</v>
      </c>
      <c r="F1351" s="70">
        <v>0</v>
      </c>
      <c r="G1351" s="70">
        <v>0</v>
      </c>
      <c r="H1351" s="70">
        <f t="shared" si="54"/>
        <v>5</v>
      </c>
    </row>
    <row r="1352" spans="1:8" x14ac:dyDescent="0.25">
      <c r="A1352" s="74" t="s">
        <v>3</v>
      </c>
      <c r="B1352" s="70">
        <v>25</v>
      </c>
      <c r="C1352" s="70">
        <v>19</v>
      </c>
      <c r="D1352" s="70">
        <v>4</v>
      </c>
      <c r="E1352" s="70">
        <v>3</v>
      </c>
      <c r="F1352" s="70">
        <v>0</v>
      </c>
      <c r="G1352" s="70">
        <v>4</v>
      </c>
      <c r="H1352" s="70">
        <f t="shared" si="54"/>
        <v>55</v>
      </c>
    </row>
    <row r="1353" spans="1:8" x14ac:dyDescent="0.25">
      <c r="A1353" s="74" t="s">
        <v>4</v>
      </c>
      <c r="B1353" s="70">
        <v>0</v>
      </c>
      <c r="C1353" s="70">
        <v>0</v>
      </c>
      <c r="D1353" s="70">
        <v>0</v>
      </c>
      <c r="E1353" s="70">
        <v>2</v>
      </c>
      <c r="F1353" s="70">
        <v>0</v>
      </c>
      <c r="G1353" s="70">
        <v>0</v>
      </c>
      <c r="H1353" s="70">
        <f t="shared" si="54"/>
        <v>2</v>
      </c>
    </row>
    <row r="1354" spans="1:8" x14ac:dyDescent="0.25">
      <c r="A1354" s="74" t="s">
        <v>48</v>
      </c>
      <c r="B1354" s="70">
        <v>0</v>
      </c>
      <c r="C1354" s="70">
        <v>0</v>
      </c>
      <c r="D1354" s="70">
        <v>2</v>
      </c>
      <c r="E1354" s="70">
        <v>0</v>
      </c>
      <c r="F1354" s="70">
        <v>0</v>
      </c>
      <c r="G1354" s="70">
        <v>0</v>
      </c>
      <c r="H1354" s="70">
        <f t="shared" si="54"/>
        <v>2</v>
      </c>
    </row>
    <row r="1355" spans="1:8" x14ac:dyDescent="0.25">
      <c r="A1355" s="74" t="s">
        <v>7</v>
      </c>
      <c r="B1355" s="70">
        <v>1</v>
      </c>
      <c r="C1355" s="70">
        <v>190</v>
      </c>
      <c r="D1355" s="70">
        <v>0</v>
      </c>
      <c r="E1355" s="70">
        <v>7</v>
      </c>
      <c r="F1355" s="70">
        <v>2</v>
      </c>
      <c r="G1355" s="70">
        <v>4</v>
      </c>
      <c r="H1355" s="70">
        <f t="shared" si="54"/>
        <v>204</v>
      </c>
    </row>
    <row r="1356" spans="1:8" x14ac:dyDescent="0.25">
      <c r="A1356" s="74" t="s">
        <v>50</v>
      </c>
      <c r="B1356" s="70">
        <v>0</v>
      </c>
      <c r="C1356" s="70">
        <v>0</v>
      </c>
      <c r="D1356" s="70">
        <v>0</v>
      </c>
      <c r="E1356" s="70">
        <v>0</v>
      </c>
      <c r="F1356" s="70">
        <v>0</v>
      </c>
      <c r="G1356" s="70">
        <v>0</v>
      </c>
      <c r="H1356" s="70">
        <f t="shared" si="54"/>
        <v>0</v>
      </c>
    </row>
    <row r="1357" spans="1:8" x14ac:dyDescent="0.25">
      <c r="A1357" s="74" t="s">
        <v>51</v>
      </c>
      <c r="B1357" s="70">
        <v>0</v>
      </c>
      <c r="C1357" s="70">
        <v>5</v>
      </c>
      <c r="D1357" s="70">
        <v>1</v>
      </c>
      <c r="E1357" s="70">
        <v>0</v>
      </c>
      <c r="F1357" s="70">
        <v>0</v>
      </c>
      <c r="G1357" s="70">
        <v>0</v>
      </c>
      <c r="H1357" s="70">
        <f t="shared" si="54"/>
        <v>6</v>
      </c>
    </row>
    <row r="1358" spans="1:8" x14ac:dyDescent="0.25">
      <c r="A1358" s="74" t="s">
        <v>42</v>
      </c>
      <c r="B1358" s="70">
        <v>0</v>
      </c>
      <c r="C1358" s="70">
        <v>1</v>
      </c>
      <c r="D1358" s="70">
        <v>1</v>
      </c>
      <c r="E1358" s="70">
        <v>0</v>
      </c>
      <c r="F1358" s="70">
        <v>2</v>
      </c>
      <c r="G1358" s="70">
        <v>2</v>
      </c>
      <c r="H1358" s="70">
        <f t="shared" si="54"/>
        <v>6</v>
      </c>
    </row>
    <row r="1359" spans="1:8" x14ac:dyDescent="0.25">
      <c r="A1359" s="74" t="s">
        <v>8</v>
      </c>
      <c r="B1359" s="70">
        <v>0</v>
      </c>
      <c r="C1359" s="70">
        <v>0</v>
      </c>
      <c r="D1359" s="70">
        <v>0</v>
      </c>
      <c r="E1359" s="70">
        <v>1</v>
      </c>
      <c r="F1359" s="70">
        <v>1</v>
      </c>
      <c r="G1359" s="70">
        <v>3</v>
      </c>
      <c r="H1359" s="70">
        <f t="shared" si="54"/>
        <v>5</v>
      </c>
    </row>
    <row r="1360" spans="1:8" x14ac:dyDescent="0.25">
      <c r="A1360" s="74" t="s">
        <v>9</v>
      </c>
      <c r="B1360" s="70">
        <v>0</v>
      </c>
      <c r="C1360" s="70">
        <v>16</v>
      </c>
      <c r="D1360" s="70">
        <v>309</v>
      </c>
      <c r="E1360" s="70">
        <v>25</v>
      </c>
      <c r="F1360" s="70">
        <v>0</v>
      </c>
      <c r="G1360" s="70">
        <v>0</v>
      </c>
      <c r="H1360" s="70">
        <f t="shared" si="54"/>
        <v>350</v>
      </c>
    </row>
    <row r="1361" spans="1:8" x14ac:dyDescent="0.25">
      <c r="A1361" s="74" t="s">
        <v>44</v>
      </c>
      <c r="B1361" s="70">
        <v>0</v>
      </c>
      <c r="C1361" s="70">
        <v>0</v>
      </c>
      <c r="D1361" s="70">
        <v>1</v>
      </c>
      <c r="E1361" s="70">
        <v>1</v>
      </c>
      <c r="F1361" s="70">
        <v>0</v>
      </c>
      <c r="G1361" s="70">
        <v>0</v>
      </c>
      <c r="H1361" s="70">
        <f t="shared" si="54"/>
        <v>2</v>
      </c>
    </row>
    <row r="1362" spans="1:8" x14ac:dyDescent="0.25">
      <c r="A1362" s="74" t="s">
        <v>10</v>
      </c>
      <c r="B1362" s="70">
        <v>0</v>
      </c>
      <c r="C1362" s="70">
        <v>1</v>
      </c>
      <c r="D1362" s="70">
        <v>4</v>
      </c>
      <c r="E1362" s="70">
        <v>1</v>
      </c>
      <c r="F1362" s="70">
        <v>0</v>
      </c>
      <c r="G1362" s="70">
        <v>0</v>
      </c>
      <c r="H1362" s="70">
        <f t="shared" si="54"/>
        <v>6</v>
      </c>
    </row>
    <row r="1363" spans="1:8" x14ac:dyDescent="0.25">
      <c r="A1363" s="74" t="s">
        <v>11</v>
      </c>
      <c r="B1363" s="70">
        <v>12</v>
      </c>
      <c r="C1363" s="70">
        <v>467</v>
      </c>
      <c r="D1363" s="70">
        <v>8694</v>
      </c>
      <c r="E1363" s="70">
        <v>4703</v>
      </c>
      <c r="F1363" s="70">
        <v>123</v>
      </c>
      <c r="G1363" s="70">
        <v>12</v>
      </c>
      <c r="H1363" s="70">
        <f t="shared" si="54"/>
        <v>14011</v>
      </c>
    </row>
    <row r="1364" spans="1:8" x14ac:dyDescent="0.25">
      <c r="A1364" s="74" t="s">
        <v>12</v>
      </c>
      <c r="B1364" s="70">
        <v>9</v>
      </c>
      <c r="C1364" s="70">
        <v>11</v>
      </c>
      <c r="D1364" s="70">
        <v>494</v>
      </c>
      <c r="E1364" s="70">
        <v>118</v>
      </c>
      <c r="F1364" s="70">
        <v>2</v>
      </c>
      <c r="G1364" s="70">
        <v>0</v>
      </c>
      <c r="H1364" s="70">
        <f t="shared" si="54"/>
        <v>634</v>
      </c>
    </row>
    <row r="1365" spans="1:8" x14ac:dyDescent="0.25">
      <c r="A1365" s="74" t="s">
        <v>32</v>
      </c>
      <c r="B1365" s="70">
        <v>0</v>
      </c>
      <c r="C1365" s="70">
        <v>0</v>
      </c>
      <c r="D1365" s="70">
        <v>612</v>
      </c>
      <c r="E1365" s="70">
        <v>1</v>
      </c>
      <c r="F1365" s="70">
        <v>0</v>
      </c>
      <c r="G1365" s="70">
        <v>0</v>
      </c>
      <c r="H1365" s="70">
        <f t="shared" si="54"/>
        <v>613</v>
      </c>
    </row>
    <row r="1366" spans="1:8" x14ac:dyDescent="0.25">
      <c r="A1366" s="74" t="s">
        <v>18</v>
      </c>
      <c r="B1366" s="70">
        <v>0</v>
      </c>
      <c r="C1366" s="70">
        <v>43</v>
      </c>
      <c r="D1366" s="70">
        <v>1632</v>
      </c>
      <c r="E1366" s="70">
        <v>144</v>
      </c>
      <c r="F1366" s="70">
        <v>0</v>
      </c>
      <c r="G1366" s="70">
        <v>7</v>
      </c>
      <c r="H1366" s="70">
        <f t="shared" si="54"/>
        <v>1826</v>
      </c>
    </row>
    <row r="1367" spans="1:8" x14ac:dyDescent="0.25">
      <c r="A1367" s="74" t="s">
        <v>46</v>
      </c>
      <c r="B1367" s="70">
        <v>1</v>
      </c>
      <c r="C1367" s="70">
        <v>0</v>
      </c>
      <c r="D1367" s="70">
        <v>0</v>
      </c>
      <c r="E1367" s="70">
        <v>0</v>
      </c>
      <c r="F1367" s="70">
        <v>2</v>
      </c>
      <c r="G1367" s="70">
        <v>0</v>
      </c>
      <c r="H1367" s="70">
        <f t="shared" si="54"/>
        <v>3</v>
      </c>
    </row>
    <row r="1368" spans="1:8" x14ac:dyDescent="0.25">
      <c r="A1368" s="74" t="s">
        <v>13</v>
      </c>
      <c r="B1368" s="70">
        <v>0</v>
      </c>
      <c r="C1368" s="70">
        <v>0</v>
      </c>
      <c r="D1368" s="70">
        <v>0</v>
      </c>
      <c r="E1368" s="70">
        <v>26</v>
      </c>
      <c r="F1368" s="70">
        <v>0</v>
      </c>
      <c r="G1368" s="70">
        <v>0</v>
      </c>
      <c r="H1368" s="70">
        <f t="shared" si="54"/>
        <v>26</v>
      </c>
    </row>
    <row r="1369" spans="1:8" x14ac:dyDescent="0.25">
      <c r="A1369" s="74" t="s">
        <v>14</v>
      </c>
      <c r="B1369" s="70">
        <v>14</v>
      </c>
      <c r="C1369" s="70">
        <v>211</v>
      </c>
      <c r="D1369" s="70">
        <v>800</v>
      </c>
      <c r="E1369" s="70">
        <v>120</v>
      </c>
      <c r="F1369" s="70">
        <v>4</v>
      </c>
      <c r="G1369" s="70">
        <v>1</v>
      </c>
      <c r="H1369" s="70">
        <f t="shared" si="54"/>
        <v>1150</v>
      </c>
    </row>
    <row r="1370" spans="1:8" x14ac:dyDescent="0.25">
      <c r="A1370" s="74" t="s">
        <v>40</v>
      </c>
      <c r="B1370" s="70">
        <v>0</v>
      </c>
      <c r="C1370" s="70">
        <v>0</v>
      </c>
      <c r="D1370" s="70">
        <v>1</v>
      </c>
      <c r="E1370" s="70">
        <v>0</v>
      </c>
      <c r="F1370" s="70">
        <v>0</v>
      </c>
      <c r="G1370" s="70">
        <v>0</v>
      </c>
      <c r="H1370" s="70">
        <f t="shared" si="54"/>
        <v>1</v>
      </c>
    </row>
    <row r="1371" spans="1:8" x14ac:dyDescent="0.25">
      <c r="A1371" s="74" t="s">
        <v>52</v>
      </c>
      <c r="B1371" s="70">
        <v>0</v>
      </c>
      <c r="C1371" s="70">
        <v>0</v>
      </c>
      <c r="D1371" s="70">
        <v>0</v>
      </c>
      <c r="E1371" s="70">
        <v>0</v>
      </c>
      <c r="F1371" s="70">
        <v>0</v>
      </c>
      <c r="G1371" s="70">
        <v>0</v>
      </c>
      <c r="H1371" s="70">
        <f t="shared" si="54"/>
        <v>0</v>
      </c>
    </row>
    <row r="1372" spans="1:8" x14ac:dyDescent="0.25">
      <c r="A1372" s="74" t="s">
        <v>53</v>
      </c>
      <c r="B1372" s="70">
        <v>0</v>
      </c>
      <c r="C1372" s="70">
        <v>0</v>
      </c>
      <c r="D1372" s="70">
        <v>0</v>
      </c>
      <c r="E1372" s="70">
        <v>66</v>
      </c>
      <c r="F1372" s="70">
        <v>1</v>
      </c>
      <c r="G1372" s="70">
        <v>0</v>
      </c>
      <c r="H1372" s="70">
        <f t="shared" si="54"/>
        <v>67</v>
      </c>
    </row>
    <row r="1373" spans="1:8" x14ac:dyDescent="0.25">
      <c r="A1373" s="74" t="s">
        <v>15</v>
      </c>
      <c r="B1373" s="70">
        <v>0</v>
      </c>
      <c r="C1373" s="70">
        <v>0</v>
      </c>
      <c r="D1373" s="70">
        <v>5</v>
      </c>
      <c r="E1373" s="70">
        <v>12</v>
      </c>
      <c r="F1373" s="70">
        <v>0</v>
      </c>
      <c r="G1373" s="70">
        <v>0</v>
      </c>
      <c r="H1373" s="70">
        <f t="shared" si="54"/>
        <v>17</v>
      </c>
    </row>
    <row r="1374" spans="1:8" x14ac:dyDescent="0.25">
      <c r="A1374" s="74" t="s">
        <v>54</v>
      </c>
      <c r="B1374" s="70">
        <v>0</v>
      </c>
      <c r="C1374" s="70">
        <v>0</v>
      </c>
      <c r="D1374" s="70">
        <v>2</v>
      </c>
      <c r="E1374" s="70">
        <v>120</v>
      </c>
      <c r="F1374" s="70">
        <v>4</v>
      </c>
      <c r="G1374" s="70">
        <v>0</v>
      </c>
      <c r="H1374" s="70">
        <f t="shared" si="54"/>
        <v>126</v>
      </c>
    </row>
    <row r="1375" spans="1:8" x14ac:dyDescent="0.25">
      <c r="A1375" s="74" t="s">
        <v>47</v>
      </c>
      <c r="B1375" s="70">
        <v>0</v>
      </c>
      <c r="C1375" s="70">
        <v>0</v>
      </c>
      <c r="D1375" s="70">
        <v>7</v>
      </c>
      <c r="E1375" s="70">
        <v>45</v>
      </c>
      <c r="F1375" s="70">
        <v>3</v>
      </c>
      <c r="G1375" s="70">
        <v>0</v>
      </c>
      <c r="H1375" s="70">
        <f t="shared" si="54"/>
        <v>55</v>
      </c>
    </row>
    <row r="1376" spans="1:8" x14ac:dyDescent="0.25">
      <c r="A1376" s="74" t="s">
        <v>16</v>
      </c>
      <c r="B1376" s="70">
        <v>0</v>
      </c>
      <c r="C1376" s="70">
        <v>2</v>
      </c>
      <c r="D1376" s="70">
        <v>1</v>
      </c>
      <c r="E1376" s="70">
        <v>3</v>
      </c>
      <c r="F1376" s="70">
        <v>2</v>
      </c>
      <c r="G1376" s="70">
        <v>1</v>
      </c>
      <c r="H1376" s="70">
        <f t="shared" si="54"/>
        <v>9</v>
      </c>
    </row>
    <row r="1377" spans="1:9" x14ac:dyDescent="0.25">
      <c r="A1377" s="74" t="s">
        <v>55</v>
      </c>
      <c r="B1377" s="70">
        <v>0</v>
      </c>
      <c r="C1377" s="70">
        <v>0</v>
      </c>
      <c r="D1377" s="70">
        <v>0</v>
      </c>
      <c r="E1377" s="70">
        <v>0</v>
      </c>
      <c r="F1377" s="70">
        <v>0</v>
      </c>
      <c r="G1377" s="70">
        <v>0</v>
      </c>
      <c r="H1377" s="70">
        <f t="shared" si="54"/>
        <v>0</v>
      </c>
    </row>
    <row r="1378" spans="1:9" x14ac:dyDescent="0.25">
      <c r="A1378" s="74" t="s">
        <v>17</v>
      </c>
      <c r="B1378" s="70">
        <v>0</v>
      </c>
      <c r="C1378" s="70">
        <v>0</v>
      </c>
      <c r="D1378" s="70">
        <v>100</v>
      </c>
      <c r="E1378" s="70">
        <v>1</v>
      </c>
      <c r="F1378" s="70">
        <v>0</v>
      </c>
      <c r="G1378" s="70">
        <v>1</v>
      </c>
      <c r="H1378" s="70">
        <f t="shared" si="54"/>
        <v>102</v>
      </c>
    </row>
    <row r="1379" spans="1:9" x14ac:dyDescent="0.25">
      <c r="A1379" s="74" t="s">
        <v>210</v>
      </c>
      <c r="H1379" s="157">
        <f t="shared" si="54"/>
        <v>0</v>
      </c>
    </row>
    <row r="1380" spans="1:9" x14ac:dyDescent="0.25">
      <c r="A1380" s="176" t="s">
        <v>24</v>
      </c>
      <c r="B1380" s="175">
        <f>SUM(B1347:B1378)</f>
        <v>79</v>
      </c>
      <c r="C1380" s="175">
        <f t="shared" ref="C1380:H1380" si="55">SUM(C1347:C1378)</f>
        <v>990</v>
      </c>
      <c r="D1380" s="175">
        <f t="shared" si="55"/>
        <v>12808</v>
      </c>
      <c r="E1380" s="175">
        <f t="shared" si="55"/>
        <v>5485</v>
      </c>
      <c r="F1380" s="175">
        <f t="shared" si="55"/>
        <v>173</v>
      </c>
      <c r="G1380" s="175">
        <f t="shared" si="55"/>
        <v>60</v>
      </c>
      <c r="H1380" s="175">
        <f t="shared" si="55"/>
        <v>19595</v>
      </c>
      <c r="I1380" s="11">
        <f>SUM(B1380:G1380)</f>
        <v>19595</v>
      </c>
    </row>
    <row r="1383" spans="1:9" x14ac:dyDescent="0.25">
      <c r="A1383" s="1" t="s">
        <v>190</v>
      </c>
    </row>
    <row r="1384" spans="1:9" x14ac:dyDescent="0.25">
      <c r="A1384" s="1" t="s">
        <v>113</v>
      </c>
    </row>
    <row r="1385" spans="1:9" x14ac:dyDescent="0.25">
      <c r="C1385" t="s">
        <v>157</v>
      </c>
    </row>
    <row r="1386" spans="1:9" x14ac:dyDescent="0.25">
      <c r="A1386" s="78"/>
      <c r="B1386" s="1" t="s">
        <v>20</v>
      </c>
      <c r="C1386" s="1" t="s">
        <v>21</v>
      </c>
      <c r="D1386" s="1"/>
      <c r="E1386" s="1"/>
      <c r="F1386" s="1"/>
      <c r="G1386" s="1"/>
      <c r="H1386" s="1"/>
    </row>
    <row r="1387" spans="1:9" x14ac:dyDescent="0.25">
      <c r="A1387" s="78" t="s">
        <v>19</v>
      </c>
      <c r="B1387" s="1">
        <v>26</v>
      </c>
      <c r="C1387" s="1">
        <v>1</v>
      </c>
      <c r="D1387" s="1">
        <v>6</v>
      </c>
      <c r="E1387" s="1">
        <v>11</v>
      </c>
      <c r="F1387" s="1">
        <v>16</v>
      </c>
      <c r="G1387" s="1">
        <v>21</v>
      </c>
      <c r="H1387" s="20" t="s">
        <v>24</v>
      </c>
    </row>
    <row r="1388" spans="1:9" x14ac:dyDescent="0.25">
      <c r="A1388" s="174" t="s">
        <v>1</v>
      </c>
      <c r="B1388" s="175">
        <v>7</v>
      </c>
      <c r="C1388" s="175">
        <v>4</v>
      </c>
      <c r="D1388" s="175">
        <v>70</v>
      </c>
      <c r="E1388" s="175">
        <v>54</v>
      </c>
      <c r="F1388" s="175">
        <v>26</v>
      </c>
      <c r="G1388" s="175">
        <v>23</v>
      </c>
      <c r="H1388" s="175">
        <f>SUM(B1388:G1388)</f>
        <v>184</v>
      </c>
    </row>
    <row r="1389" spans="1:9" x14ac:dyDescent="0.25">
      <c r="A1389" s="74" t="s">
        <v>45</v>
      </c>
      <c r="B1389" s="70">
        <v>0</v>
      </c>
      <c r="C1389" s="70">
        <v>0</v>
      </c>
      <c r="D1389" s="70">
        <v>0</v>
      </c>
      <c r="E1389" s="70">
        <v>0</v>
      </c>
      <c r="F1389" s="70">
        <v>0</v>
      </c>
      <c r="G1389" s="70">
        <v>0</v>
      </c>
      <c r="H1389" s="70">
        <f t="shared" ref="H1389:H1420" si="56">SUM(B1389:G1389)</f>
        <v>0</v>
      </c>
    </row>
    <row r="1390" spans="1:9" x14ac:dyDescent="0.25">
      <c r="A1390" s="74" t="s">
        <v>41</v>
      </c>
      <c r="B1390" s="70">
        <v>0</v>
      </c>
      <c r="C1390" s="70">
        <v>10</v>
      </c>
      <c r="D1390" s="70">
        <v>2</v>
      </c>
      <c r="E1390" s="70">
        <v>11</v>
      </c>
      <c r="F1390" s="70">
        <v>0</v>
      </c>
      <c r="G1390" s="70">
        <v>0</v>
      </c>
      <c r="H1390" s="70">
        <f t="shared" si="56"/>
        <v>23</v>
      </c>
    </row>
    <row r="1391" spans="1:9" x14ac:dyDescent="0.25">
      <c r="A1391" s="74" t="s">
        <v>2</v>
      </c>
      <c r="B1391" s="70">
        <v>4</v>
      </c>
      <c r="C1391" s="70">
        <v>10</v>
      </c>
      <c r="D1391" s="70">
        <v>32</v>
      </c>
      <c r="E1391" s="70">
        <v>0</v>
      </c>
      <c r="F1391" s="70">
        <v>0</v>
      </c>
      <c r="G1391" s="70">
        <v>0</v>
      </c>
      <c r="H1391" s="70">
        <f t="shared" si="56"/>
        <v>46</v>
      </c>
    </row>
    <row r="1392" spans="1:9" x14ac:dyDescent="0.25">
      <c r="A1392" s="74" t="s">
        <v>43</v>
      </c>
      <c r="B1392" s="70">
        <v>0</v>
      </c>
      <c r="C1392" s="70">
        <v>0</v>
      </c>
      <c r="D1392" s="70">
        <v>0</v>
      </c>
      <c r="E1392" s="70">
        <v>0</v>
      </c>
      <c r="F1392" s="70">
        <v>0</v>
      </c>
      <c r="G1392" s="70">
        <v>0</v>
      </c>
      <c r="H1392" s="70">
        <f t="shared" si="56"/>
        <v>0</v>
      </c>
    </row>
    <row r="1393" spans="1:8" x14ac:dyDescent="0.25">
      <c r="A1393" s="74" t="s">
        <v>3</v>
      </c>
      <c r="B1393" s="70">
        <v>8</v>
      </c>
      <c r="C1393" s="70">
        <v>7</v>
      </c>
      <c r="D1393" s="70">
        <v>1</v>
      </c>
      <c r="E1393" s="70">
        <v>1</v>
      </c>
      <c r="F1393" s="70">
        <v>0</v>
      </c>
      <c r="G1393" s="70">
        <v>2</v>
      </c>
      <c r="H1393" s="70">
        <f t="shared" si="56"/>
        <v>19</v>
      </c>
    </row>
    <row r="1394" spans="1:8" x14ac:dyDescent="0.25">
      <c r="A1394" s="74" t="s">
        <v>4</v>
      </c>
      <c r="B1394" s="70">
        <v>0</v>
      </c>
      <c r="C1394" s="70">
        <v>0</v>
      </c>
      <c r="D1394" s="70">
        <v>0</v>
      </c>
      <c r="E1394" s="70">
        <v>0</v>
      </c>
      <c r="F1394" s="70">
        <v>0</v>
      </c>
      <c r="G1394" s="70">
        <v>0</v>
      </c>
      <c r="H1394" s="70">
        <f t="shared" si="56"/>
        <v>0</v>
      </c>
    </row>
    <row r="1395" spans="1:8" x14ac:dyDescent="0.25">
      <c r="A1395" s="74" t="s">
        <v>48</v>
      </c>
      <c r="B1395" s="70">
        <v>0</v>
      </c>
      <c r="C1395" s="70">
        <v>0</v>
      </c>
      <c r="D1395" s="70">
        <v>2</v>
      </c>
      <c r="E1395" s="70">
        <v>0</v>
      </c>
      <c r="F1395" s="70">
        <v>0</v>
      </c>
      <c r="G1395" s="70">
        <v>0</v>
      </c>
      <c r="H1395" s="70">
        <f t="shared" si="56"/>
        <v>2</v>
      </c>
    </row>
    <row r="1396" spans="1:8" x14ac:dyDescent="0.25">
      <c r="A1396" s="74" t="s">
        <v>7</v>
      </c>
      <c r="B1396" s="70">
        <v>0</v>
      </c>
      <c r="C1396" s="70">
        <v>66</v>
      </c>
      <c r="D1396" s="70">
        <v>0</v>
      </c>
      <c r="E1396" s="70">
        <v>4</v>
      </c>
      <c r="F1396" s="70">
        <v>0</v>
      </c>
      <c r="G1396" s="70">
        <v>0</v>
      </c>
      <c r="H1396" s="70">
        <f t="shared" si="56"/>
        <v>70</v>
      </c>
    </row>
    <row r="1397" spans="1:8" x14ac:dyDescent="0.25">
      <c r="A1397" s="74" t="s">
        <v>50</v>
      </c>
      <c r="B1397" s="70">
        <v>0</v>
      </c>
      <c r="C1397" s="70">
        <v>0</v>
      </c>
      <c r="D1397" s="70">
        <v>0</v>
      </c>
      <c r="E1397" s="70">
        <v>0</v>
      </c>
      <c r="F1397" s="70">
        <v>0</v>
      </c>
      <c r="G1397" s="70">
        <v>0</v>
      </c>
      <c r="H1397" s="70">
        <f t="shared" si="56"/>
        <v>0</v>
      </c>
    </row>
    <row r="1398" spans="1:8" x14ac:dyDescent="0.25">
      <c r="A1398" s="74" t="s">
        <v>51</v>
      </c>
      <c r="B1398" s="70">
        <v>0</v>
      </c>
      <c r="C1398" s="70">
        <v>5</v>
      </c>
      <c r="D1398" s="70">
        <v>1</v>
      </c>
      <c r="E1398" s="70">
        <v>0</v>
      </c>
      <c r="F1398" s="70">
        <v>0</v>
      </c>
      <c r="G1398" s="70">
        <v>0</v>
      </c>
      <c r="H1398" s="70">
        <f t="shared" si="56"/>
        <v>6</v>
      </c>
    </row>
    <row r="1399" spans="1:8" x14ac:dyDescent="0.25">
      <c r="A1399" s="74" t="s">
        <v>42</v>
      </c>
      <c r="B1399" s="70">
        <v>0</v>
      </c>
      <c r="C1399" s="70">
        <v>1</v>
      </c>
      <c r="D1399" s="70">
        <v>1</v>
      </c>
      <c r="E1399" s="70">
        <v>0</v>
      </c>
      <c r="F1399" s="70">
        <v>2</v>
      </c>
      <c r="G1399" s="70">
        <v>0</v>
      </c>
      <c r="H1399" s="70">
        <f t="shared" si="56"/>
        <v>4</v>
      </c>
    </row>
    <row r="1400" spans="1:8" x14ac:dyDescent="0.25">
      <c r="A1400" s="74" t="s">
        <v>8</v>
      </c>
      <c r="B1400" s="70">
        <v>0</v>
      </c>
      <c r="C1400" s="70">
        <v>0</v>
      </c>
      <c r="D1400" s="70">
        <v>0</v>
      </c>
      <c r="E1400" s="70">
        <v>1</v>
      </c>
      <c r="F1400" s="70">
        <v>1</v>
      </c>
      <c r="G1400" s="70">
        <v>3</v>
      </c>
      <c r="H1400" s="70">
        <f t="shared" si="56"/>
        <v>5</v>
      </c>
    </row>
    <row r="1401" spans="1:8" x14ac:dyDescent="0.25">
      <c r="A1401" s="74" t="s">
        <v>9</v>
      </c>
      <c r="B1401" s="70">
        <v>0</v>
      </c>
      <c r="C1401" s="70">
        <v>16</v>
      </c>
      <c r="D1401" s="70">
        <v>0</v>
      </c>
      <c r="E1401" s="70">
        <v>25</v>
      </c>
      <c r="F1401" s="70">
        <v>0</v>
      </c>
      <c r="G1401" s="70">
        <v>0</v>
      </c>
      <c r="H1401" s="70">
        <f t="shared" si="56"/>
        <v>41</v>
      </c>
    </row>
    <row r="1402" spans="1:8" x14ac:dyDescent="0.25">
      <c r="A1402" s="74" t="s">
        <v>44</v>
      </c>
      <c r="B1402" s="70">
        <v>0</v>
      </c>
      <c r="C1402" s="70">
        <v>0</v>
      </c>
      <c r="D1402" s="70">
        <v>1</v>
      </c>
      <c r="E1402" s="70">
        <v>1</v>
      </c>
      <c r="F1402" s="70">
        <v>0</v>
      </c>
      <c r="G1402" s="70">
        <v>0</v>
      </c>
      <c r="H1402" s="70">
        <f t="shared" si="56"/>
        <v>2</v>
      </c>
    </row>
    <row r="1403" spans="1:8" x14ac:dyDescent="0.25">
      <c r="A1403" s="74" t="s">
        <v>10</v>
      </c>
      <c r="B1403" s="70">
        <v>0</v>
      </c>
      <c r="C1403" s="70">
        <v>1</v>
      </c>
      <c r="D1403" s="70">
        <v>0</v>
      </c>
      <c r="E1403" s="70">
        <v>1</v>
      </c>
      <c r="F1403" s="70">
        <v>0</v>
      </c>
      <c r="G1403" s="70">
        <v>0</v>
      </c>
      <c r="H1403" s="70">
        <f t="shared" si="56"/>
        <v>2</v>
      </c>
    </row>
    <row r="1404" spans="1:8" x14ac:dyDescent="0.25">
      <c r="A1404" s="74" t="s">
        <v>11</v>
      </c>
      <c r="B1404" s="70">
        <v>12</v>
      </c>
      <c r="C1404" s="70">
        <v>455</v>
      </c>
      <c r="D1404" s="70">
        <v>8394</v>
      </c>
      <c r="E1404" s="70">
        <v>4503</v>
      </c>
      <c r="F1404" s="70">
        <v>123</v>
      </c>
      <c r="G1404" s="70">
        <v>12</v>
      </c>
      <c r="H1404" s="70">
        <f t="shared" si="56"/>
        <v>13499</v>
      </c>
    </row>
    <row r="1405" spans="1:8" x14ac:dyDescent="0.25">
      <c r="A1405" s="74" t="s">
        <v>12</v>
      </c>
      <c r="B1405" s="70">
        <v>0</v>
      </c>
      <c r="C1405" s="70">
        <v>11</v>
      </c>
      <c r="D1405" s="70">
        <v>478</v>
      </c>
      <c r="E1405" s="70">
        <v>102</v>
      </c>
      <c r="F1405" s="70">
        <v>1</v>
      </c>
      <c r="G1405" s="70">
        <v>0</v>
      </c>
      <c r="H1405" s="70">
        <f t="shared" si="56"/>
        <v>592</v>
      </c>
    </row>
    <row r="1406" spans="1:8" x14ac:dyDescent="0.25">
      <c r="A1406" s="74" t="s">
        <v>32</v>
      </c>
      <c r="B1406" s="70">
        <v>0</v>
      </c>
      <c r="C1406" s="70">
        <v>0</v>
      </c>
      <c r="D1406" s="70">
        <v>0</v>
      </c>
      <c r="E1406" s="70">
        <v>1</v>
      </c>
      <c r="F1406" s="70">
        <v>0</v>
      </c>
      <c r="G1406" s="70">
        <v>0</v>
      </c>
      <c r="H1406" s="70">
        <f t="shared" si="56"/>
        <v>1</v>
      </c>
    </row>
    <row r="1407" spans="1:8" x14ac:dyDescent="0.25">
      <c r="A1407" s="74" t="s">
        <v>18</v>
      </c>
      <c r="B1407" s="70">
        <v>0</v>
      </c>
      <c r="C1407" s="70">
        <v>43</v>
      </c>
      <c r="D1407" s="70">
        <v>1632</v>
      </c>
      <c r="E1407" s="70">
        <v>144</v>
      </c>
      <c r="F1407" s="70">
        <v>0</v>
      </c>
      <c r="G1407" s="70">
        <v>7</v>
      </c>
      <c r="H1407" s="70">
        <f t="shared" si="56"/>
        <v>1826</v>
      </c>
    </row>
    <row r="1408" spans="1:8" x14ac:dyDescent="0.25">
      <c r="A1408" s="74" t="s">
        <v>46</v>
      </c>
      <c r="B1408" s="70">
        <v>1</v>
      </c>
      <c r="C1408" s="70">
        <v>0</v>
      </c>
      <c r="D1408" s="70">
        <v>0</v>
      </c>
      <c r="E1408" s="70">
        <v>0</v>
      </c>
      <c r="F1408" s="70">
        <v>2</v>
      </c>
      <c r="G1408" s="70">
        <v>0</v>
      </c>
      <c r="H1408" s="70">
        <f t="shared" si="56"/>
        <v>3</v>
      </c>
    </row>
    <row r="1409" spans="1:9" x14ac:dyDescent="0.25">
      <c r="A1409" s="74" t="s">
        <v>13</v>
      </c>
      <c r="B1409" s="70">
        <v>0</v>
      </c>
      <c r="C1409" s="70">
        <v>0</v>
      </c>
      <c r="D1409" s="70">
        <v>0</v>
      </c>
      <c r="E1409" s="70">
        <v>20</v>
      </c>
      <c r="F1409" s="70">
        <v>0</v>
      </c>
      <c r="G1409" s="70">
        <v>0</v>
      </c>
      <c r="H1409" s="70">
        <f t="shared" si="56"/>
        <v>20</v>
      </c>
    </row>
    <row r="1410" spans="1:9" x14ac:dyDescent="0.25">
      <c r="A1410" s="74" t="s">
        <v>14</v>
      </c>
      <c r="B1410" s="70">
        <v>14</v>
      </c>
      <c r="C1410" s="70">
        <v>211</v>
      </c>
      <c r="D1410" s="70">
        <v>797</v>
      </c>
      <c r="E1410" s="70">
        <v>117</v>
      </c>
      <c r="F1410" s="70">
        <v>4</v>
      </c>
      <c r="G1410" s="70">
        <v>1</v>
      </c>
      <c r="H1410" s="70">
        <f t="shared" si="56"/>
        <v>1144</v>
      </c>
    </row>
    <row r="1411" spans="1:9" x14ac:dyDescent="0.25">
      <c r="A1411" s="74" t="s">
        <v>40</v>
      </c>
      <c r="B1411" s="70">
        <v>0</v>
      </c>
      <c r="C1411" s="70">
        <v>0</v>
      </c>
      <c r="D1411" s="70">
        <v>0</v>
      </c>
      <c r="E1411" s="70">
        <v>0</v>
      </c>
      <c r="F1411" s="70">
        <v>0</v>
      </c>
      <c r="G1411" s="70">
        <v>0</v>
      </c>
      <c r="H1411" s="70">
        <f t="shared" si="56"/>
        <v>0</v>
      </c>
    </row>
    <row r="1412" spans="1:9" x14ac:dyDescent="0.25">
      <c r="A1412" s="74" t="s">
        <v>52</v>
      </c>
      <c r="B1412" s="70">
        <v>0</v>
      </c>
      <c r="C1412" s="70">
        <v>0</v>
      </c>
      <c r="D1412" s="70">
        <v>0</v>
      </c>
      <c r="E1412" s="70">
        <v>0</v>
      </c>
      <c r="F1412" s="70">
        <v>0</v>
      </c>
      <c r="G1412" s="70">
        <v>0</v>
      </c>
      <c r="H1412" s="70">
        <f t="shared" si="56"/>
        <v>0</v>
      </c>
    </row>
    <row r="1413" spans="1:9" x14ac:dyDescent="0.25">
      <c r="A1413" s="74" t="s">
        <v>53</v>
      </c>
      <c r="B1413" s="70">
        <v>0</v>
      </c>
      <c r="C1413" s="70">
        <v>0</v>
      </c>
      <c r="D1413" s="70">
        <v>0</v>
      </c>
      <c r="E1413" s="70">
        <v>66</v>
      </c>
      <c r="F1413" s="70">
        <v>1</v>
      </c>
      <c r="G1413" s="70">
        <v>0</v>
      </c>
      <c r="H1413" s="70">
        <f t="shared" si="56"/>
        <v>67</v>
      </c>
    </row>
    <row r="1414" spans="1:9" x14ac:dyDescent="0.25">
      <c r="A1414" s="74" t="s">
        <v>15</v>
      </c>
      <c r="B1414" s="70">
        <v>0</v>
      </c>
      <c r="C1414" s="70">
        <v>0</v>
      </c>
      <c r="D1414" s="70">
        <v>5</v>
      </c>
      <c r="E1414" s="70">
        <v>6</v>
      </c>
      <c r="F1414" s="70">
        <v>0</v>
      </c>
      <c r="G1414" s="70">
        <v>0</v>
      </c>
      <c r="H1414" s="70">
        <f t="shared" si="56"/>
        <v>11</v>
      </c>
    </row>
    <row r="1415" spans="1:9" x14ac:dyDescent="0.25">
      <c r="A1415" s="74" t="s">
        <v>54</v>
      </c>
      <c r="B1415" s="70">
        <v>0</v>
      </c>
      <c r="C1415" s="70">
        <v>0</v>
      </c>
      <c r="D1415" s="70">
        <v>0</v>
      </c>
      <c r="E1415" s="70">
        <v>0</v>
      </c>
      <c r="F1415" s="70">
        <v>0</v>
      </c>
      <c r="G1415" s="70">
        <v>0</v>
      </c>
      <c r="H1415" s="70">
        <f t="shared" si="56"/>
        <v>0</v>
      </c>
    </row>
    <row r="1416" spans="1:9" x14ac:dyDescent="0.25">
      <c r="A1416" s="74" t="s">
        <v>47</v>
      </c>
      <c r="B1416" s="70">
        <v>0</v>
      </c>
      <c r="C1416" s="70">
        <v>0</v>
      </c>
      <c r="D1416" s="70">
        <v>7</v>
      </c>
      <c r="E1416" s="70">
        <v>45</v>
      </c>
      <c r="F1416" s="70">
        <v>3</v>
      </c>
      <c r="G1416" s="70">
        <v>0</v>
      </c>
      <c r="H1416" s="70">
        <f t="shared" si="56"/>
        <v>55</v>
      </c>
    </row>
    <row r="1417" spans="1:9" x14ac:dyDescent="0.25">
      <c r="A1417" s="74" t="s">
        <v>16</v>
      </c>
      <c r="B1417" s="70">
        <v>0</v>
      </c>
      <c r="C1417" s="70">
        <v>0</v>
      </c>
      <c r="D1417" s="70">
        <v>0</v>
      </c>
      <c r="E1417" s="70">
        <v>2</v>
      </c>
      <c r="F1417" s="70">
        <v>0</v>
      </c>
      <c r="G1417" s="70">
        <v>0</v>
      </c>
      <c r="H1417" s="70">
        <f t="shared" si="56"/>
        <v>2</v>
      </c>
    </row>
    <row r="1418" spans="1:9" x14ac:dyDescent="0.25">
      <c r="A1418" s="74" t="s">
        <v>55</v>
      </c>
      <c r="B1418" s="70">
        <v>0</v>
      </c>
      <c r="C1418" s="70">
        <v>0</v>
      </c>
      <c r="D1418" s="70">
        <v>0</v>
      </c>
      <c r="E1418" s="70">
        <v>0</v>
      </c>
      <c r="F1418" s="70">
        <v>0</v>
      </c>
      <c r="G1418" s="70">
        <v>0</v>
      </c>
      <c r="H1418" s="70">
        <f t="shared" si="56"/>
        <v>0</v>
      </c>
    </row>
    <row r="1419" spans="1:9" x14ac:dyDescent="0.25">
      <c r="A1419" s="74" t="s">
        <v>17</v>
      </c>
      <c r="B1419" s="70">
        <v>0</v>
      </c>
      <c r="C1419" s="70">
        <v>0</v>
      </c>
      <c r="D1419" s="70">
        <v>0</v>
      </c>
      <c r="E1419" s="70">
        <v>1</v>
      </c>
      <c r="F1419" s="70">
        <v>0</v>
      </c>
      <c r="G1419" s="70">
        <v>1</v>
      </c>
      <c r="H1419" s="70">
        <f t="shared" si="56"/>
        <v>2</v>
      </c>
    </row>
    <row r="1420" spans="1:9" x14ac:dyDescent="0.25">
      <c r="A1420" s="74" t="s">
        <v>210</v>
      </c>
      <c r="H1420">
        <f t="shared" si="56"/>
        <v>0</v>
      </c>
    </row>
    <row r="1421" spans="1:9" x14ac:dyDescent="0.25">
      <c r="A1421" s="176" t="s">
        <v>24</v>
      </c>
      <c r="B1421" s="175">
        <f>SUM(B1388:B1420)</f>
        <v>46</v>
      </c>
      <c r="C1421" s="175">
        <f t="shared" ref="C1421:H1421" si="57">SUM(C1388:C1420)</f>
        <v>840</v>
      </c>
      <c r="D1421" s="175">
        <f t="shared" si="57"/>
        <v>11423</v>
      </c>
      <c r="E1421" s="175">
        <f t="shared" si="57"/>
        <v>5105</v>
      </c>
      <c r="F1421" s="175">
        <f t="shared" si="57"/>
        <v>163</v>
      </c>
      <c r="G1421" s="175">
        <f t="shared" si="57"/>
        <v>49</v>
      </c>
      <c r="H1421" s="175">
        <f t="shared" si="57"/>
        <v>17626</v>
      </c>
      <c r="I1421" s="11">
        <f>SUM(B1421:G1421)</f>
        <v>17626</v>
      </c>
    </row>
    <row r="1424" spans="1:9" x14ac:dyDescent="0.25">
      <c r="A1424" s="1" t="s">
        <v>206</v>
      </c>
    </row>
    <row r="1425" spans="1:11" x14ac:dyDescent="0.25">
      <c r="A1425" s="1" t="s">
        <v>111</v>
      </c>
    </row>
    <row r="1426" spans="1:11" x14ac:dyDescent="0.25">
      <c r="A1426" s="78"/>
      <c r="B1426" s="1"/>
      <c r="C1426" s="1"/>
      <c r="D1426" s="1" t="s">
        <v>21</v>
      </c>
      <c r="E1426" s="1"/>
      <c r="F1426" s="1"/>
      <c r="G1426" s="1"/>
      <c r="J1426" s="1"/>
      <c r="K1426" s="1"/>
    </row>
    <row r="1427" spans="1:11" x14ac:dyDescent="0.25">
      <c r="A1427" s="89" t="s">
        <v>19</v>
      </c>
      <c r="B1427" s="173">
        <v>25</v>
      </c>
      <c r="C1427" s="173">
        <v>30</v>
      </c>
      <c r="D1427" s="173">
        <v>5</v>
      </c>
      <c r="E1427" s="173">
        <v>10</v>
      </c>
      <c r="F1427" s="173">
        <v>15</v>
      </c>
      <c r="G1427" s="173">
        <v>20</v>
      </c>
      <c r="H1427" s="160" t="s">
        <v>24</v>
      </c>
    </row>
    <row r="1428" spans="1:11" x14ac:dyDescent="0.25">
      <c r="A1428" s="74" t="s">
        <v>1</v>
      </c>
      <c r="B1428" s="70">
        <v>0</v>
      </c>
      <c r="C1428" s="70">
        <v>9</v>
      </c>
      <c r="D1428" s="70">
        <v>11</v>
      </c>
      <c r="E1428" s="70">
        <v>43</v>
      </c>
      <c r="F1428" s="70">
        <v>42</v>
      </c>
      <c r="G1428" s="70">
        <v>27</v>
      </c>
      <c r="H1428" s="70">
        <f>SUM(B1428:G1428)</f>
        <v>132</v>
      </c>
    </row>
    <row r="1429" spans="1:11" x14ac:dyDescent="0.25">
      <c r="A1429" s="74" t="s">
        <v>45</v>
      </c>
      <c r="B1429" s="70">
        <v>0</v>
      </c>
      <c r="C1429" s="70">
        <v>0</v>
      </c>
      <c r="D1429" s="70">
        <v>0</v>
      </c>
      <c r="E1429" s="70">
        <v>0</v>
      </c>
      <c r="F1429" s="70">
        <v>1</v>
      </c>
      <c r="G1429" s="70">
        <v>0</v>
      </c>
      <c r="H1429" s="70">
        <f t="shared" ref="H1429:H1460" si="58">SUM(B1429:G1429)</f>
        <v>1</v>
      </c>
    </row>
    <row r="1430" spans="1:11" x14ac:dyDescent="0.25">
      <c r="A1430" s="74" t="s">
        <v>41</v>
      </c>
      <c r="B1430" s="70">
        <v>0</v>
      </c>
      <c r="C1430" s="70">
        <v>1</v>
      </c>
      <c r="D1430" s="70">
        <v>0</v>
      </c>
      <c r="E1430" s="70">
        <v>1</v>
      </c>
      <c r="F1430" s="70">
        <v>0</v>
      </c>
      <c r="G1430" s="70">
        <v>1</v>
      </c>
      <c r="H1430" s="70">
        <f t="shared" si="58"/>
        <v>3</v>
      </c>
    </row>
    <row r="1431" spans="1:11" x14ac:dyDescent="0.25">
      <c r="A1431" s="74" t="s">
        <v>2</v>
      </c>
      <c r="B1431" s="70">
        <v>13</v>
      </c>
      <c r="C1431" s="70">
        <v>68</v>
      </c>
      <c r="D1431" s="70">
        <v>32</v>
      </c>
      <c r="E1431" s="70">
        <v>2</v>
      </c>
      <c r="F1431" s="70">
        <v>5</v>
      </c>
      <c r="G1431" s="70">
        <v>0</v>
      </c>
      <c r="H1431" s="70">
        <f t="shared" si="58"/>
        <v>120</v>
      </c>
    </row>
    <row r="1432" spans="1:11" x14ac:dyDescent="0.25">
      <c r="A1432" s="74" t="s">
        <v>43</v>
      </c>
      <c r="B1432" s="70">
        <v>2</v>
      </c>
      <c r="C1432" s="70">
        <v>0</v>
      </c>
      <c r="D1432" s="70">
        <v>2</v>
      </c>
      <c r="E1432" s="70">
        <v>4</v>
      </c>
      <c r="F1432" s="70">
        <v>2</v>
      </c>
      <c r="G1432" s="70">
        <v>0</v>
      </c>
      <c r="H1432" s="70">
        <f t="shared" si="58"/>
        <v>10</v>
      </c>
    </row>
    <row r="1433" spans="1:11" x14ac:dyDescent="0.25">
      <c r="A1433" s="74" t="s">
        <v>3</v>
      </c>
      <c r="B1433" s="70">
        <v>28</v>
      </c>
      <c r="C1433" s="70">
        <v>37</v>
      </c>
      <c r="D1433" s="70">
        <v>7</v>
      </c>
      <c r="E1433" s="70">
        <v>5</v>
      </c>
      <c r="F1433" s="70">
        <v>5</v>
      </c>
      <c r="G1433" s="70">
        <v>6</v>
      </c>
      <c r="H1433" s="70">
        <f t="shared" si="58"/>
        <v>88</v>
      </c>
    </row>
    <row r="1434" spans="1:11" x14ac:dyDescent="0.25">
      <c r="A1434" s="74" t="s">
        <v>4</v>
      </c>
      <c r="B1434" s="70">
        <v>0</v>
      </c>
      <c r="C1434" s="70">
        <v>0</v>
      </c>
      <c r="D1434" s="70">
        <v>1</v>
      </c>
      <c r="E1434" s="70">
        <v>0</v>
      </c>
      <c r="F1434" s="70">
        <v>0</v>
      </c>
      <c r="G1434" s="70">
        <v>0</v>
      </c>
      <c r="H1434" s="70">
        <f t="shared" si="58"/>
        <v>1</v>
      </c>
    </row>
    <row r="1435" spans="1:11" x14ac:dyDescent="0.25">
      <c r="A1435" s="74" t="s">
        <v>48</v>
      </c>
      <c r="B1435" s="70">
        <v>0</v>
      </c>
      <c r="C1435" s="70">
        <v>0</v>
      </c>
      <c r="D1435" s="70">
        <v>0</v>
      </c>
      <c r="E1435" s="70">
        <v>0</v>
      </c>
      <c r="F1435" s="70">
        <v>0</v>
      </c>
      <c r="G1435" s="70">
        <v>0</v>
      </c>
      <c r="H1435" s="70">
        <f t="shared" si="58"/>
        <v>0</v>
      </c>
    </row>
    <row r="1436" spans="1:11" x14ac:dyDescent="0.25">
      <c r="A1436" s="74" t="s">
        <v>7</v>
      </c>
      <c r="B1436" s="70">
        <v>0</v>
      </c>
      <c r="C1436" s="70">
        <v>6</v>
      </c>
      <c r="D1436" s="70">
        <v>117</v>
      </c>
      <c r="E1436" s="70">
        <v>26</v>
      </c>
      <c r="F1436" s="70">
        <v>2</v>
      </c>
      <c r="G1436" s="70">
        <v>1</v>
      </c>
      <c r="H1436" s="70">
        <f t="shared" si="58"/>
        <v>152</v>
      </c>
    </row>
    <row r="1437" spans="1:11" x14ac:dyDescent="0.25">
      <c r="A1437" s="74" t="s">
        <v>50</v>
      </c>
      <c r="B1437" s="70">
        <v>0</v>
      </c>
      <c r="C1437" s="70">
        <v>0</v>
      </c>
      <c r="D1437" s="70">
        <v>0</v>
      </c>
      <c r="E1437" s="70">
        <v>0</v>
      </c>
      <c r="F1437" s="70">
        <v>0</v>
      </c>
      <c r="G1437" s="70">
        <v>0</v>
      </c>
      <c r="H1437" s="70">
        <f t="shared" si="58"/>
        <v>0</v>
      </c>
    </row>
    <row r="1438" spans="1:11" x14ac:dyDescent="0.25">
      <c r="A1438" s="74" t="s">
        <v>51</v>
      </c>
      <c r="B1438" s="70">
        <v>0</v>
      </c>
      <c r="C1438" s="70">
        <v>0</v>
      </c>
      <c r="D1438" s="70">
        <v>7</v>
      </c>
      <c r="E1438" s="70">
        <v>0</v>
      </c>
      <c r="F1438" s="70">
        <v>0</v>
      </c>
      <c r="G1438" s="70">
        <v>0</v>
      </c>
      <c r="H1438" s="70">
        <f t="shared" si="58"/>
        <v>7</v>
      </c>
    </row>
    <row r="1439" spans="1:11" x14ac:dyDescent="0.25">
      <c r="A1439" s="74" t="s">
        <v>42</v>
      </c>
      <c r="B1439" s="70">
        <v>0</v>
      </c>
      <c r="C1439" s="70">
        <v>3</v>
      </c>
      <c r="D1439" s="70">
        <v>1</v>
      </c>
      <c r="E1439" s="70">
        <v>0</v>
      </c>
      <c r="F1439" s="70">
        <v>0</v>
      </c>
      <c r="G1439" s="70">
        <v>0</v>
      </c>
      <c r="H1439" s="70">
        <f t="shared" si="58"/>
        <v>4</v>
      </c>
    </row>
    <row r="1440" spans="1:11" x14ac:dyDescent="0.25">
      <c r="A1440" s="74" t="s">
        <v>8</v>
      </c>
      <c r="B1440" s="70">
        <v>0</v>
      </c>
      <c r="C1440" s="70">
        <v>0</v>
      </c>
      <c r="D1440" s="70">
        <v>0</v>
      </c>
      <c r="E1440" s="70">
        <v>14</v>
      </c>
      <c r="F1440" s="70">
        <v>13</v>
      </c>
      <c r="G1440" s="70">
        <v>15</v>
      </c>
      <c r="H1440" s="70">
        <f t="shared" si="58"/>
        <v>42</v>
      </c>
    </row>
    <row r="1441" spans="1:8" x14ac:dyDescent="0.25">
      <c r="A1441" s="74" t="s">
        <v>9</v>
      </c>
      <c r="B1441" s="70">
        <v>12</v>
      </c>
      <c r="C1441" s="70">
        <v>0</v>
      </c>
      <c r="D1441" s="70">
        <v>28</v>
      </c>
      <c r="E1441" s="70">
        <v>2700</v>
      </c>
      <c r="F1441" s="70">
        <v>0</v>
      </c>
      <c r="G1441" s="70">
        <v>0</v>
      </c>
      <c r="H1441" s="70">
        <f t="shared" si="58"/>
        <v>2740</v>
      </c>
    </row>
    <row r="1442" spans="1:8" x14ac:dyDescent="0.25">
      <c r="A1442" s="74" t="s">
        <v>44</v>
      </c>
      <c r="B1442" s="70">
        <v>0</v>
      </c>
      <c r="C1442" s="70">
        <v>0</v>
      </c>
      <c r="D1442" s="70">
        <v>1</v>
      </c>
      <c r="E1442" s="70">
        <v>0</v>
      </c>
      <c r="F1442" s="70">
        <v>1</v>
      </c>
      <c r="G1442" s="70">
        <v>0</v>
      </c>
      <c r="H1442" s="70">
        <f t="shared" si="58"/>
        <v>2</v>
      </c>
    </row>
    <row r="1443" spans="1:8" x14ac:dyDescent="0.25">
      <c r="A1443" s="74" t="s">
        <v>10</v>
      </c>
      <c r="B1443" s="70">
        <v>0</v>
      </c>
      <c r="C1443" s="70">
        <v>0</v>
      </c>
      <c r="D1443" s="70">
        <v>0</v>
      </c>
      <c r="E1443" s="70">
        <v>50</v>
      </c>
      <c r="F1443" s="70">
        <v>0</v>
      </c>
      <c r="G1443" s="70">
        <v>1</v>
      </c>
      <c r="H1443" s="70">
        <f t="shared" si="58"/>
        <v>51</v>
      </c>
    </row>
    <row r="1444" spans="1:8" x14ac:dyDescent="0.25">
      <c r="A1444" s="74" t="s">
        <v>11</v>
      </c>
      <c r="B1444" s="70">
        <v>0</v>
      </c>
      <c r="C1444" s="70">
        <v>279</v>
      </c>
      <c r="D1444" s="70">
        <v>698</v>
      </c>
      <c r="E1444" s="70">
        <v>2401</v>
      </c>
      <c r="F1444" s="70">
        <v>1047</v>
      </c>
      <c r="G1444" s="70">
        <v>85</v>
      </c>
      <c r="H1444" s="70">
        <f t="shared" si="58"/>
        <v>4510</v>
      </c>
    </row>
    <row r="1445" spans="1:8" x14ac:dyDescent="0.25">
      <c r="A1445" s="74" t="s">
        <v>12</v>
      </c>
      <c r="B1445" s="70">
        <v>0</v>
      </c>
      <c r="C1445" s="70">
        <v>28</v>
      </c>
      <c r="D1445" s="70">
        <v>40</v>
      </c>
      <c r="E1445" s="70">
        <v>190</v>
      </c>
      <c r="F1445" s="70">
        <v>100</v>
      </c>
      <c r="G1445" s="70">
        <v>37</v>
      </c>
      <c r="H1445" s="70">
        <f t="shared" si="58"/>
        <v>395</v>
      </c>
    </row>
    <row r="1446" spans="1:8" x14ac:dyDescent="0.25">
      <c r="A1446" s="74" t="s">
        <v>32</v>
      </c>
      <c r="B1446" s="70">
        <v>0</v>
      </c>
      <c r="C1446" s="70">
        <v>0</v>
      </c>
      <c r="D1446" s="70">
        <v>0</v>
      </c>
      <c r="E1446" s="70">
        <v>5</v>
      </c>
      <c r="F1446" s="70">
        <v>1</v>
      </c>
      <c r="G1446" s="70">
        <v>3</v>
      </c>
      <c r="H1446" s="70">
        <f t="shared" si="58"/>
        <v>9</v>
      </c>
    </row>
    <row r="1447" spans="1:8" x14ac:dyDescent="0.25">
      <c r="A1447" s="74" t="s">
        <v>18</v>
      </c>
      <c r="B1447" s="70">
        <v>0</v>
      </c>
      <c r="C1447" s="70">
        <v>0</v>
      </c>
      <c r="D1447" s="70">
        <v>251</v>
      </c>
      <c r="E1447" s="70">
        <v>165</v>
      </c>
      <c r="F1447" s="70">
        <v>566</v>
      </c>
      <c r="G1447" s="70">
        <v>84</v>
      </c>
      <c r="H1447" s="70">
        <f t="shared" si="58"/>
        <v>1066</v>
      </c>
    </row>
    <row r="1448" spans="1:8" x14ac:dyDescent="0.25">
      <c r="A1448" s="74" t="s">
        <v>46</v>
      </c>
      <c r="B1448" s="70">
        <v>0</v>
      </c>
      <c r="C1448" s="70">
        <v>0</v>
      </c>
      <c r="D1448" s="70">
        <v>0</v>
      </c>
      <c r="E1448" s="70">
        <v>0</v>
      </c>
      <c r="F1448" s="70">
        <v>0</v>
      </c>
      <c r="G1448" s="70">
        <v>0</v>
      </c>
      <c r="H1448" s="70">
        <f t="shared" si="58"/>
        <v>0</v>
      </c>
    </row>
    <row r="1449" spans="1:8" x14ac:dyDescent="0.25">
      <c r="A1449" s="74" t="s">
        <v>13</v>
      </c>
      <c r="B1449" s="70">
        <v>0</v>
      </c>
      <c r="C1449" s="70">
        <v>0</v>
      </c>
      <c r="D1449" s="70">
        <v>0</v>
      </c>
      <c r="E1449" s="70">
        <v>0</v>
      </c>
      <c r="F1449" s="70">
        <v>0</v>
      </c>
      <c r="G1449" s="70">
        <v>0</v>
      </c>
      <c r="H1449" s="70">
        <f t="shared" si="58"/>
        <v>0</v>
      </c>
    </row>
    <row r="1450" spans="1:8" x14ac:dyDescent="0.25">
      <c r="A1450" s="74" t="s">
        <v>14</v>
      </c>
      <c r="B1450" s="70">
        <v>0</v>
      </c>
      <c r="C1450" s="70">
        <v>67</v>
      </c>
      <c r="D1450" s="70">
        <v>343</v>
      </c>
      <c r="E1450" s="70">
        <v>147</v>
      </c>
      <c r="F1450" s="70">
        <v>17</v>
      </c>
      <c r="G1450" s="70">
        <v>5</v>
      </c>
      <c r="H1450" s="70">
        <f t="shared" si="58"/>
        <v>579</v>
      </c>
    </row>
    <row r="1451" spans="1:8" x14ac:dyDescent="0.25">
      <c r="A1451" s="74" t="s">
        <v>40</v>
      </c>
      <c r="B1451" s="70">
        <v>3</v>
      </c>
      <c r="C1451" s="70">
        <v>0</v>
      </c>
      <c r="D1451" s="70">
        <v>0</v>
      </c>
      <c r="E1451" s="70">
        <v>4</v>
      </c>
      <c r="F1451" s="70">
        <v>0</v>
      </c>
      <c r="G1451" s="70">
        <v>0</v>
      </c>
      <c r="H1451" s="70">
        <f t="shared" si="58"/>
        <v>7</v>
      </c>
    </row>
    <row r="1452" spans="1:8" x14ac:dyDescent="0.25">
      <c r="A1452" s="74" t="s">
        <v>52</v>
      </c>
      <c r="B1452" s="70">
        <v>0</v>
      </c>
      <c r="C1452" s="70">
        <v>0</v>
      </c>
      <c r="D1452" s="70">
        <v>0</v>
      </c>
      <c r="E1452" s="70">
        <v>0</v>
      </c>
      <c r="F1452" s="70">
        <v>0</v>
      </c>
      <c r="G1452" s="70">
        <v>0</v>
      </c>
      <c r="H1452" s="70">
        <f t="shared" si="58"/>
        <v>0</v>
      </c>
    </row>
    <row r="1453" spans="1:8" x14ac:dyDescent="0.25">
      <c r="A1453" s="74" t="s">
        <v>53</v>
      </c>
      <c r="B1453" s="70">
        <v>0</v>
      </c>
      <c r="C1453" s="70">
        <v>0</v>
      </c>
      <c r="D1453" s="70">
        <v>0</v>
      </c>
      <c r="E1453" s="70">
        <v>0</v>
      </c>
      <c r="F1453" s="70">
        <v>0</v>
      </c>
      <c r="G1453" s="70">
        <v>3</v>
      </c>
      <c r="H1453" s="70">
        <f t="shared" si="58"/>
        <v>3</v>
      </c>
    </row>
    <row r="1454" spans="1:8" x14ac:dyDescent="0.25">
      <c r="A1454" s="74" t="s">
        <v>15</v>
      </c>
      <c r="B1454" s="70">
        <v>0</v>
      </c>
      <c r="C1454" s="70">
        <v>0</v>
      </c>
      <c r="D1454" s="70">
        <v>18</v>
      </c>
      <c r="E1454" s="70">
        <v>1</v>
      </c>
      <c r="F1454" s="70">
        <v>18</v>
      </c>
      <c r="G1454" s="70">
        <v>0</v>
      </c>
      <c r="H1454" s="70">
        <f t="shared" si="58"/>
        <v>37</v>
      </c>
    </row>
    <row r="1455" spans="1:8" x14ac:dyDescent="0.25">
      <c r="A1455" s="74" t="s">
        <v>54</v>
      </c>
      <c r="B1455" s="70">
        <v>0</v>
      </c>
      <c r="C1455" s="70">
        <v>0</v>
      </c>
      <c r="D1455" s="70">
        <v>0</v>
      </c>
      <c r="E1455" s="70">
        <v>0</v>
      </c>
      <c r="F1455" s="70">
        <v>42</v>
      </c>
      <c r="G1455" s="70">
        <v>7</v>
      </c>
      <c r="H1455" s="70">
        <f t="shared" si="58"/>
        <v>49</v>
      </c>
    </row>
    <row r="1456" spans="1:8" x14ac:dyDescent="0.25">
      <c r="A1456" s="74" t="s">
        <v>47</v>
      </c>
      <c r="B1456" s="70">
        <v>0</v>
      </c>
      <c r="C1456" s="70">
        <v>18</v>
      </c>
      <c r="D1456" s="70">
        <v>28</v>
      </c>
      <c r="E1456" s="70">
        <v>29</v>
      </c>
      <c r="F1456" s="70">
        <v>53</v>
      </c>
      <c r="G1456" s="70">
        <v>0</v>
      </c>
      <c r="H1456" s="70">
        <f t="shared" si="58"/>
        <v>128</v>
      </c>
    </row>
    <row r="1457" spans="1:11" x14ac:dyDescent="0.25">
      <c r="A1457" s="74" t="s">
        <v>16</v>
      </c>
      <c r="B1457" s="70">
        <v>0</v>
      </c>
      <c r="C1457" s="70">
        <v>0</v>
      </c>
      <c r="D1457" s="70">
        <v>0</v>
      </c>
      <c r="E1457" s="70">
        <v>2</v>
      </c>
      <c r="F1457" s="70">
        <v>1</v>
      </c>
      <c r="G1457" s="70">
        <v>1</v>
      </c>
      <c r="H1457" s="70">
        <f t="shared" si="58"/>
        <v>4</v>
      </c>
    </row>
    <row r="1458" spans="1:11" x14ac:dyDescent="0.25">
      <c r="A1458" s="74" t="s">
        <v>55</v>
      </c>
      <c r="B1458" s="70">
        <v>0</v>
      </c>
      <c r="C1458" s="70">
        <v>0</v>
      </c>
      <c r="D1458" s="70">
        <v>0</v>
      </c>
      <c r="E1458" s="70">
        <v>0</v>
      </c>
      <c r="F1458" s="70">
        <v>0</v>
      </c>
      <c r="G1458" s="70">
        <v>0</v>
      </c>
      <c r="H1458" s="70">
        <f t="shared" si="58"/>
        <v>0</v>
      </c>
    </row>
    <row r="1459" spans="1:11" x14ac:dyDescent="0.25">
      <c r="A1459" s="74" t="s">
        <v>17</v>
      </c>
      <c r="B1459" s="70">
        <v>0</v>
      </c>
      <c r="C1459" s="70">
        <v>0</v>
      </c>
      <c r="D1459" s="70">
        <v>1000</v>
      </c>
      <c r="E1459" s="70">
        <v>2</v>
      </c>
      <c r="F1459" s="70">
        <v>7</v>
      </c>
      <c r="G1459" s="70">
        <v>0</v>
      </c>
      <c r="H1459" s="70">
        <f t="shared" si="58"/>
        <v>1009</v>
      </c>
    </row>
    <row r="1460" spans="1:11" x14ac:dyDescent="0.25">
      <c r="A1460" s="74" t="s">
        <v>210</v>
      </c>
      <c r="H1460" s="151">
        <f t="shared" si="58"/>
        <v>0</v>
      </c>
    </row>
    <row r="1461" spans="1:11" x14ac:dyDescent="0.25">
      <c r="A1461" s="186" t="s">
        <v>24</v>
      </c>
      <c r="B1461" s="187">
        <f>SUM(B1428:B1460)</f>
        <v>58</v>
      </c>
      <c r="C1461" s="187">
        <f t="shared" ref="C1461:H1461" si="59">SUM(C1428:C1460)</f>
        <v>516</v>
      </c>
      <c r="D1461" s="187">
        <f t="shared" si="59"/>
        <v>2585</v>
      </c>
      <c r="E1461" s="187">
        <f t="shared" si="59"/>
        <v>5791</v>
      </c>
      <c r="F1461" s="187">
        <f t="shared" si="59"/>
        <v>1923</v>
      </c>
      <c r="G1461" s="187">
        <f t="shared" si="59"/>
        <v>276</v>
      </c>
      <c r="H1461" s="187">
        <f t="shared" si="59"/>
        <v>11149</v>
      </c>
      <c r="I1461" s="11">
        <f>SUM(B1461:G1461)</f>
        <v>11149</v>
      </c>
    </row>
    <row r="1464" spans="1:11" x14ac:dyDescent="0.25">
      <c r="A1464" s="1" t="s">
        <v>200</v>
      </c>
    </row>
    <row r="1465" spans="1:11" x14ac:dyDescent="0.25">
      <c r="A1465" s="1" t="s">
        <v>113</v>
      </c>
    </row>
    <row r="1467" spans="1:11" x14ac:dyDescent="0.25">
      <c r="A1467" s="78"/>
      <c r="B1467" s="1" t="s">
        <v>20</v>
      </c>
      <c r="C1467" s="1"/>
      <c r="D1467" s="1" t="s">
        <v>21</v>
      </c>
      <c r="E1467" s="1"/>
      <c r="F1467" s="1"/>
      <c r="G1467" s="1"/>
      <c r="J1467" s="1"/>
      <c r="K1467" s="1"/>
    </row>
    <row r="1468" spans="1:11" x14ac:dyDescent="0.25">
      <c r="A1468" s="89" t="s">
        <v>19</v>
      </c>
      <c r="B1468" s="173">
        <v>25</v>
      </c>
      <c r="C1468" s="173">
        <v>30</v>
      </c>
      <c r="D1468" s="173">
        <v>5</v>
      </c>
      <c r="E1468" s="173">
        <v>10</v>
      </c>
      <c r="F1468" s="173">
        <v>15</v>
      </c>
      <c r="G1468" s="173">
        <v>20</v>
      </c>
      <c r="H1468" s="160" t="s">
        <v>24</v>
      </c>
    </row>
    <row r="1469" spans="1:11" x14ac:dyDescent="0.25">
      <c r="A1469" s="74" t="s">
        <v>1</v>
      </c>
      <c r="B1469" s="70">
        <v>0</v>
      </c>
      <c r="C1469" s="70">
        <v>9</v>
      </c>
      <c r="D1469" s="70">
        <v>11</v>
      </c>
      <c r="E1469" s="70">
        <v>43</v>
      </c>
      <c r="F1469" s="70">
        <v>41</v>
      </c>
      <c r="G1469" s="70">
        <v>24</v>
      </c>
      <c r="H1469" s="70">
        <f>SUM(B1469:G1469)</f>
        <v>128</v>
      </c>
    </row>
    <row r="1470" spans="1:11" x14ac:dyDescent="0.25">
      <c r="A1470" s="74" t="s">
        <v>45</v>
      </c>
      <c r="B1470" s="70">
        <v>0</v>
      </c>
      <c r="C1470" s="70">
        <v>0</v>
      </c>
      <c r="D1470" s="70">
        <v>0</v>
      </c>
      <c r="E1470" s="70">
        <v>0</v>
      </c>
      <c r="F1470" s="70">
        <v>1</v>
      </c>
      <c r="G1470" s="70">
        <v>0</v>
      </c>
      <c r="H1470" s="70">
        <f t="shared" ref="H1470:H1501" si="60">SUM(B1470:G1470)</f>
        <v>1</v>
      </c>
    </row>
    <row r="1471" spans="1:11" x14ac:dyDescent="0.25">
      <c r="A1471" s="74" t="s">
        <v>41</v>
      </c>
      <c r="B1471" s="70">
        <v>0</v>
      </c>
      <c r="C1471" s="70">
        <v>0</v>
      </c>
      <c r="D1471" s="70">
        <v>0</v>
      </c>
      <c r="E1471" s="70">
        <v>1</v>
      </c>
      <c r="F1471" s="70">
        <v>0</v>
      </c>
      <c r="G1471" s="70">
        <v>1</v>
      </c>
      <c r="H1471" s="70">
        <f t="shared" si="60"/>
        <v>2</v>
      </c>
    </row>
    <row r="1472" spans="1:11" x14ac:dyDescent="0.25">
      <c r="A1472" s="74" t="s">
        <v>2</v>
      </c>
      <c r="B1472" s="70">
        <v>13</v>
      </c>
      <c r="C1472" s="70">
        <v>68</v>
      </c>
      <c r="D1472" s="70">
        <v>32</v>
      </c>
      <c r="E1472" s="70">
        <v>2</v>
      </c>
      <c r="F1472" s="70">
        <v>5</v>
      </c>
      <c r="G1472" s="70">
        <v>0</v>
      </c>
      <c r="H1472" s="70">
        <f t="shared" si="60"/>
        <v>120</v>
      </c>
    </row>
    <row r="1473" spans="1:8" x14ac:dyDescent="0.25">
      <c r="A1473" s="74" t="s">
        <v>43</v>
      </c>
      <c r="B1473" s="70">
        <v>0</v>
      </c>
      <c r="C1473" s="70">
        <v>0</v>
      </c>
      <c r="D1473" s="70">
        <v>0</v>
      </c>
      <c r="E1473" s="70">
        <v>0</v>
      </c>
      <c r="F1473" s="70">
        <v>0</v>
      </c>
      <c r="G1473" s="70">
        <v>0</v>
      </c>
      <c r="H1473" s="70">
        <f t="shared" si="60"/>
        <v>0</v>
      </c>
    </row>
    <row r="1474" spans="1:8" x14ac:dyDescent="0.25">
      <c r="A1474" s="74" t="s">
        <v>3</v>
      </c>
      <c r="B1474" s="70">
        <v>12</v>
      </c>
      <c r="C1474" s="70">
        <v>12</v>
      </c>
      <c r="D1474" s="70">
        <v>0</v>
      </c>
      <c r="E1474" s="70">
        <v>1</v>
      </c>
      <c r="F1474" s="70">
        <v>1</v>
      </c>
      <c r="G1474" s="70">
        <v>0</v>
      </c>
      <c r="H1474" s="70">
        <f t="shared" si="60"/>
        <v>26</v>
      </c>
    </row>
    <row r="1475" spans="1:8" x14ac:dyDescent="0.25">
      <c r="A1475" s="74" t="s">
        <v>4</v>
      </c>
      <c r="B1475" s="70">
        <v>0</v>
      </c>
      <c r="C1475" s="70">
        <v>0</v>
      </c>
      <c r="D1475" s="70">
        <v>0</v>
      </c>
      <c r="E1475" s="70">
        <v>0</v>
      </c>
      <c r="F1475" s="70">
        <v>0</v>
      </c>
      <c r="G1475" s="70">
        <v>0</v>
      </c>
      <c r="H1475" s="70">
        <f t="shared" si="60"/>
        <v>0</v>
      </c>
    </row>
    <row r="1476" spans="1:8" x14ac:dyDescent="0.25">
      <c r="A1476" s="74" t="s">
        <v>48</v>
      </c>
      <c r="B1476" s="70">
        <v>0</v>
      </c>
      <c r="C1476" s="70">
        <v>0</v>
      </c>
      <c r="D1476" s="70">
        <v>0</v>
      </c>
      <c r="E1476" s="70">
        <v>0</v>
      </c>
      <c r="F1476" s="70">
        <v>0</v>
      </c>
      <c r="G1476" s="70">
        <v>0</v>
      </c>
      <c r="H1476" s="70">
        <f t="shared" si="60"/>
        <v>0</v>
      </c>
    </row>
    <row r="1477" spans="1:8" x14ac:dyDescent="0.25">
      <c r="A1477" s="74" t="s">
        <v>7</v>
      </c>
      <c r="B1477" s="70">
        <v>0</v>
      </c>
      <c r="C1477" s="70">
        <v>1</v>
      </c>
      <c r="D1477" s="70">
        <v>19</v>
      </c>
      <c r="E1477" s="70">
        <v>7</v>
      </c>
      <c r="F1477" s="70">
        <v>2</v>
      </c>
      <c r="G1477" s="70">
        <v>1</v>
      </c>
      <c r="H1477" s="70">
        <f t="shared" si="60"/>
        <v>30</v>
      </c>
    </row>
    <row r="1478" spans="1:8" x14ac:dyDescent="0.25">
      <c r="A1478" s="74" t="s">
        <v>50</v>
      </c>
      <c r="B1478" s="70">
        <v>0</v>
      </c>
      <c r="C1478" s="70">
        <v>0</v>
      </c>
      <c r="D1478" s="70">
        <v>0</v>
      </c>
      <c r="E1478" s="70">
        <v>0</v>
      </c>
      <c r="F1478" s="70">
        <v>0</v>
      </c>
      <c r="G1478" s="70">
        <v>0</v>
      </c>
      <c r="H1478" s="70">
        <f t="shared" si="60"/>
        <v>0</v>
      </c>
    </row>
    <row r="1479" spans="1:8" x14ac:dyDescent="0.25">
      <c r="A1479" s="74" t="s">
        <v>51</v>
      </c>
      <c r="B1479" s="70">
        <v>0</v>
      </c>
      <c r="C1479" s="70">
        <v>0</v>
      </c>
      <c r="D1479" s="70">
        <v>7</v>
      </c>
      <c r="E1479" s="70">
        <v>0</v>
      </c>
      <c r="F1479" s="70">
        <v>0</v>
      </c>
      <c r="G1479" s="70">
        <v>0</v>
      </c>
      <c r="H1479" s="70">
        <f t="shared" si="60"/>
        <v>7</v>
      </c>
    </row>
    <row r="1480" spans="1:8" x14ac:dyDescent="0.25">
      <c r="A1480" s="74" t="s">
        <v>42</v>
      </c>
      <c r="B1480" s="70">
        <v>0</v>
      </c>
      <c r="C1480" s="70">
        <v>3</v>
      </c>
      <c r="D1480" s="70">
        <v>1</v>
      </c>
      <c r="E1480" s="70">
        <v>0</v>
      </c>
      <c r="F1480" s="70">
        <v>0</v>
      </c>
      <c r="G1480" s="70">
        <v>0</v>
      </c>
      <c r="H1480" s="70">
        <f t="shared" si="60"/>
        <v>4</v>
      </c>
    </row>
    <row r="1481" spans="1:8" x14ac:dyDescent="0.25">
      <c r="A1481" s="74" t="s">
        <v>8</v>
      </c>
      <c r="B1481" s="70">
        <v>0</v>
      </c>
      <c r="C1481" s="70">
        <v>0</v>
      </c>
      <c r="D1481" s="70">
        <v>0</v>
      </c>
      <c r="E1481" s="70">
        <v>12</v>
      </c>
      <c r="F1481" s="70">
        <v>11</v>
      </c>
      <c r="G1481" s="70">
        <v>15</v>
      </c>
      <c r="H1481" s="70">
        <f t="shared" si="60"/>
        <v>38</v>
      </c>
    </row>
    <row r="1482" spans="1:8" x14ac:dyDescent="0.25">
      <c r="A1482" s="74" t="s">
        <v>9</v>
      </c>
      <c r="B1482" s="70">
        <v>0</v>
      </c>
      <c r="C1482" s="70">
        <v>0</v>
      </c>
      <c r="D1482" s="70">
        <v>0</v>
      </c>
      <c r="E1482" s="70">
        <v>0</v>
      </c>
      <c r="F1482" s="70">
        <v>0</v>
      </c>
      <c r="G1482" s="70">
        <v>0</v>
      </c>
      <c r="H1482" s="70">
        <f t="shared" si="60"/>
        <v>0</v>
      </c>
    </row>
    <row r="1483" spans="1:8" x14ac:dyDescent="0.25">
      <c r="A1483" s="74" t="s">
        <v>44</v>
      </c>
      <c r="B1483" s="70">
        <v>0</v>
      </c>
      <c r="C1483" s="70">
        <v>0</v>
      </c>
      <c r="D1483" s="70">
        <v>0</v>
      </c>
      <c r="E1483" s="70">
        <v>0</v>
      </c>
      <c r="F1483" s="70">
        <v>1</v>
      </c>
      <c r="G1483" s="70">
        <v>0</v>
      </c>
      <c r="H1483" s="70">
        <f t="shared" si="60"/>
        <v>1</v>
      </c>
    </row>
    <row r="1484" spans="1:8" x14ac:dyDescent="0.25">
      <c r="A1484" s="74" t="s">
        <v>10</v>
      </c>
      <c r="B1484" s="70">
        <v>0</v>
      </c>
      <c r="C1484" s="70">
        <v>0</v>
      </c>
      <c r="D1484" s="70">
        <v>0</v>
      </c>
      <c r="E1484" s="70">
        <v>0</v>
      </c>
      <c r="F1484" s="70">
        <v>0</v>
      </c>
      <c r="G1484" s="70">
        <v>1</v>
      </c>
      <c r="H1484" s="70">
        <f t="shared" si="60"/>
        <v>1</v>
      </c>
    </row>
    <row r="1485" spans="1:8" x14ac:dyDescent="0.25">
      <c r="A1485" s="74" t="s">
        <v>11</v>
      </c>
      <c r="B1485" s="70">
        <v>0</v>
      </c>
      <c r="C1485" s="70">
        <v>279</v>
      </c>
      <c r="D1485" s="70">
        <v>578</v>
      </c>
      <c r="E1485" s="70">
        <v>2281</v>
      </c>
      <c r="F1485" s="70">
        <v>847</v>
      </c>
      <c r="G1485" s="70">
        <v>35</v>
      </c>
      <c r="H1485" s="70">
        <f t="shared" si="60"/>
        <v>4020</v>
      </c>
    </row>
    <row r="1486" spans="1:8" x14ac:dyDescent="0.25">
      <c r="A1486" s="74" t="s">
        <v>12</v>
      </c>
      <c r="B1486" s="70">
        <v>0</v>
      </c>
      <c r="C1486" s="70">
        <v>2</v>
      </c>
      <c r="D1486" s="70">
        <v>20</v>
      </c>
      <c r="E1486" s="70">
        <v>150</v>
      </c>
      <c r="F1486" s="70">
        <v>82</v>
      </c>
      <c r="G1486" s="70">
        <v>37</v>
      </c>
      <c r="H1486" s="70">
        <f t="shared" si="60"/>
        <v>291</v>
      </c>
    </row>
    <row r="1487" spans="1:8" x14ac:dyDescent="0.25">
      <c r="A1487" s="74" t="s">
        <v>32</v>
      </c>
      <c r="B1487" s="70">
        <v>0</v>
      </c>
      <c r="C1487" s="70">
        <v>0</v>
      </c>
      <c r="D1487" s="70">
        <v>0</v>
      </c>
      <c r="E1487" s="70">
        <v>5</v>
      </c>
      <c r="F1487" s="70">
        <v>1</v>
      </c>
      <c r="G1487" s="70">
        <v>3</v>
      </c>
      <c r="H1487" s="70">
        <f t="shared" si="60"/>
        <v>9</v>
      </c>
    </row>
    <row r="1488" spans="1:8" x14ac:dyDescent="0.25">
      <c r="A1488" s="74" t="s">
        <v>18</v>
      </c>
      <c r="B1488" s="70">
        <v>0</v>
      </c>
      <c r="C1488" s="70">
        <v>0</v>
      </c>
      <c r="D1488" s="70">
        <v>251</v>
      </c>
      <c r="E1488" s="70">
        <v>165</v>
      </c>
      <c r="F1488" s="70">
        <v>566</v>
      </c>
      <c r="G1488" s="70">
        <v>48</v>
      </c>
      <c r="H1488" s="70">
        <f t="shared" si="60"/>
        <v>1030</v>
      </c>
    </row>
    <row r="1489" spans="1:9" x14ac:dyDescent="0.25">
      <c r="A1489" s="74" t="s">
        <v>46</v>
      </c>
      <c r="B1489" s="70">
        <v>0</v>
      </c>
      <c r="C1489" s="70">
        <v>0</v>
      </c>
      <c r="D1489" s="70">
        <v>0</v>
      </c>
      <c r="E1489" s="70">
        <v>0</v>
      </c>
      <c r="F1489" s="70">
        <v>0</v>
      </c>
      <c r="G1489" s="70">
        <v>0</v>
      </c>
      <c r="H1489" s="70">
        <f t="shared" si="60"/>
        <v>0</v>
      </c>
    </row>
    <row r="1490" spans="1:9" x14ac:dyDescent="0.25">
      <c r="A1490" s="74" t="s">
        <v>13</v>
      </c>
      <c r="B1490" s="70">
        <v>0</v>
      </c>
      <c r="C1490" s="70">
        <v>0</v>
      </c>
      <c r="D1490" s="70">
        <v>0</v>
      </c>
      <c r="E1490" s="70">
        <v>0</v>
      </c>
      <c r="F1490" s="70">
        <v>0</v>
      </c>
      <c r="G1490" s="70">
        <v>0</v>
      </c>
      <c r="H1490" s="70">
        <f t="shared" si="60"/>
        <v>0</v>
      </c>
    </row>
    <row r="1491" spans="1:9" x14ac:dyDescent="0.25">
      <c r="A1491" s="74" t="s">
        <v>14</v>
      </c>
      <c r="B1491" s="70">
        <v>0</v>
      </c>
      <c r="C1491" s="70">
        <v>67</v>
      </c>
      <c r="D1491" s="70">
        <v>333</v>
      </c>
      <c r="E1491" s="70">
        <v>131</v>
      </c>
      <c r="F1491" s="70">
        <v>17</v>
      </c>
      <c r="G1491" s="70">
        <v>5</v>
      </c>
      <c r="H1491" s="70">
        <f t="shared" si="60"/>
        <v>553</v>
      </c>
    </row>
    <row r="1492" spans="1:9" x14ac:dyDescent="0.25">
      <c r="A1492" s="74" t="s">
        <v>40</v>
      </c>
      <c r="B1492" s="70">
        <v>1</v>
      </c>
      <c r="C1492" s="70">
        <v>0</v>
      </c>
      <c r="D1492" s="70">
        <v>0</v>
      </c>
      <c r="E1492" s="70">
        <v>0</v>
      </c>
      <c r="F1492" s="70">
        <v>0</v>
      </c>
      <c r="G1492" s="70">
        <v>0</v>
      </c>
      <c r="H1492" s="70">
        <f t="shared" si="60"/>
        <v>1</v>
      </c>
    </row>
    <row r="1493" spans="1:9" x14ac:dyDescent="0.25">
      <c r="A1493" s="74" t="s">
        <v>52</v>
      </c>
      <c r="B1493" s="70">
        <v>0</v>
      </c>
      <c r="C1493" s="70">
        <v>0</v>
      </c>
      <c r="D1493" s="70">
        <v>0</v>
      </c>
      <c r="E1493" s="70">
        <v>0</v>
      </c>
      <c r="F1493" s="70">
        <v>0</v>
      </c>
      <c r="G1493" s="70">
        <v>0</v>
      </c>
      <c r="H1493" s="70">
        <f t="shared" si="60"/>
        <v>0</v>
      </c>
    </row>
    <row r="1494" spans="1:9" x14ac:dyDescent="0.25">
      <c r="A1494" s="74" t="s">
        <v>53</v>
      </c>
      <c r="B1494" s="70">
        <v>0</v>
      </c>
      <c r="C1494" s="70">
        <v>0</v>
      </c>
      <c r="D1494" s="70">
        <v>0</v>
      </c>
      <c r="E1494" s="70">
        <v>0</v>
      </c>
      <c r="F1494" s="70">
        <v>0</v>
      </c>
      <c r="G1494" s="70">
        <v>3</v>
      </c>
      <c r="H1494" s="70">
        <f t="shared" si="60"/>
        <v>3</v>
      </c>
    </row>
    <row r="1495" spans="1:9" x14ac:dyDescent="0.25">
      <c r="A1495" s="74" t="s">
        <v>15</v>
      </c>
      <c r="B1495" s="70">
        <v>0</v>
      </c>
      <c r="C1495" s="70">
        <v>0</v>
      </c>
      <c r="D1495" s="70">
        <v>11</v>
      </c>
      <c r="E1495" s="70">
        <v>1</v>
      </c>
      <c r="F1495" s="70">
        <v>0</v>
      </c>
      <c r="G1495" s="70">
        <v>0</v>
      </c>
      <c r="H1495" s="70">
        <f t="shared" si="60"/>
        <v>12</v>
      </c>
    </row>
    <row r="1496" spans="1:9" x14ac:dyDescent="0.25">
      <c r="A1496" s="74" t="s">
        <v>54</v>
      </c>
      <c r="B1496" s="70">
        <v>0</v>
      </c>
      <c r="C1496" s="70">
        <v>0</v>
      </c>
      <c r="D1496" s="70">
        <v>0</v>
      </c>
      <c r="E1496" s="70">
        <v>0</v>
      </c>
      <c r="F1496" s="70">
        <v>42</v>
      </c>
      <c r="G1496" s="70">
        <v>7</v>
      </c>
      <c r="H1496" s="70">
        <f t="shared" si="60"/>
        <v>49</v>
      </c>
    </row>
    <row r="1497" spans="1:9" x14ac:dyDescent="0.25">
      <c r="A1497" s="74" t="s">
        <v>47</v>
      </c>
      <c r="B1497" s="70">
        <v>0</v>
      </c>
      <c r="C1497" s="70">
        <v>18</v>
      </c>
      <c r="D1497" s="70">
        <v>28</v>
      </c>
      <c r="E1497" s="70">
        <v>29</v>
      </c>
      <c r="F1497" s="70">
        <v>23</v>
      </c>
      <c r="G1497" s="70">
        <v>0</v>
      </c>
      <c r="H1497" s="70">
        <f t="shared" si="60"/>
        <v>98</v>
      </c>
    </row>
    <row r="1498" spans="1:9" x14ac:dyDescent="0.25">
      <c r="A1498" s="74" t="s">
        <v>16</v>
      </c>
      <c r="B1498" s="70">
        <v>0</v>
      </c>
      <c r="C1498" s="70">
        <v>0</v>
      </c>
      <c r="D1498" s="70">
        <v>0</v>
      </c>
      <c r="E1498" s="70">
        <v>0</v>
      </c>
      <c r="F1498" s="70">
        <v>0</v>
      </c>
      <c r="G1498" s="70">
        <v>0</v>
      </c>
      <c r="H1498" s="70">
        <f t="shared" si="60"/>
        <v>0</v>
      </c>
    </row>
    <row r="1499" spans="1:9" x14ac:dyDescent="0.25">
      <c r="A1499" s="74" t="s">
        <v>55</v>
      </c>
      <c r="B1499" s="70">
        <v>0</v>
      </c>
      <c r="C1499" s="70">
        <v>0</v>
      </c>
      <c r="D1499" s="70">
        <v>0</v>
      </c>
      <c r="E1499" s="70">
        <v>0</v>
      </c>
      <c r="F1499" s="70">
        <v>0</v>
      </c>
      <c r="G1499" s="70">
        <v>0</v>
      </c>
      <c r="H1499" s="70">
        <f t="shared" si="60"/>
        <v>0</v>
      </c>
    </row>
    <row r="1500" spans="1:9" x14ac:dyDescent="0.25">
      <c r="A1500" s="74" t="s">
        <v>17</v>
      </c>
      <c r="B1500" s="70">
        <v>0</v>
      </c>
      <c r="C1500" s="70">
        <v>0</v>
      </c>
      <c r="D1500" s="70">
        <v>0</v>
      </c>
      <c r="E1500" s="70">
        <v>2</v>
      </c>
      <c r="F1500" s="70">
        <v>0</v>
      </c>
      <c r="G1500" s="70">
        <v>0</v>
      </c>
      <c r="H1500" s="70">
        <f t="shared" si="60"/>
        <v>2</v>
      </c>
    </row>
    <row r="1501" spans="1:9" x14ac:dyDescent="0.25">
      <c r="A1501" s="74" t="s">
        <v>210</v>
      </c>
      <c r="H1501" s="203">
        <f t="shared" si="60"/>
        <v>0</v>
      </c>
    </row>
    <row r="1502" spans="1:9" x14ac:dyDescent="0.25">
      <c r="A1502" s="186" t="s">
        <v>24</v>
      </c>
      <c r="B1502" s="187">
        <f>SUM(B1469:B1501)</f>
        <v>26</v>
      </c>
      <c r="C1502" s="187">
        <f t="shared" ref="C1502:H1502" si="61">SUM(C1469:C1501)</f>
        <v>459</v>
      </c>
      <c r="D1502" s="187">
        <f t="shared" si="61"/>
        <v>1291</v>
      </c>
      <c r="E1502" s="187">
        <f t="shared" si="61"/>
        <v>2830</v>
      </c>
      <c r="F1502" s="187">
        <f t="shared" si="61"/>
        <v>1640</v>
      </c>
      <c r="G1502" s="187">
        <f t="shared" si="61"/>
        <v>180</v>
      </c>
      <c r="H1502" s="187">
        <f t="shared" si="61"/>
        <v>6426</v>
      </c>
      <c r="I1502" s="11">
        <f>SUM(B1502:G1502)</f>
        <v>6426</v>
      </c>
    </row>
    <row r="1505" spans="1:8" x14ac:dyDescent="0.25">
      <c r="A1505" s="1" t="s">
        <v>211</v>
      </c>
    </row>
    <row r="1506" spans="1:8" x14ac:dyDescent="0.25">
      <c r="A1506" s="1" t="s">
        <v>111</v>
      </c>
    </row>
    <row r="1508" spans="1:8" x14ac:dyDescent="0.25">
      <c r="A1508" s="78"/>
      <c r="B1508" t="s">
        <v>20</v>
      </c>
      <c r="D1508" t="s">
        <v>21</v>
      </c>
    </row>
    <row r="1509" spans="1:8" x14ac:dyDescent="0.25">
      <c r="A1509" s="89" t="s">
        <v>19</v>
      </c>
      <c r="B1509" s="75">
        <v>24</v>
      </c>
      <c r="C1509" s="75">
        <v>29</v>
      </c>
      <c r="D1509" s="75">
        <v>4</v>
      </c>
      <c r="E1509" s="75">
        <v>9</v>
      </c>
      <c r="F1509" s="75">
        <v>14</v>
      </c>
      <c r="G1509" s="75">
        <v>19</v>
      </c>
      <c r="H1509" s="160" t="s">
        <v>24</v>
      </c>
    </row>
    <row r="1510" spans="1:8" x14ac:dyDescent="0.25">
      <c r="A1510" s="74" t="s">
        <v>1</v>
      </c>
      <c r="B1510" s="70">
        <v>0</v>
      </c>
      <c r="C1510" s="70">
        <v>0</v>
      </c>
      <c r="D1510" s="70">
        <v>18</v>
      </c>
      <c r="E1510" s="70">
        <v>32</v>
      </c>
      <c r="F1510" s="70">
        <v>73</v>
      </c>
      <c r="G1510" s="70">
        <v>41</v>
      </c>
      <c r="H1510" s="70">
        <f>SUM(B1510:G1510)</f>
        <v>164</v>
      </c>
    </row>
    <row r="1511" spans="1:8" x14ac:dyDescent="0.25">
      <c r="A1511" s="74" t="s">
        <v>45</v>
      </c>
      <c r="B1511" s="70">
        <v>0</v>
      </c>
      <c r="C1511" s="70">
        <v>0</v>
      </c>
      <c r="D1511" s="70">
        <v>0</v>
      </c>
      <c r="E1511" s="70">
        <v>0</v>
      </c>
      <c r="F1511" s="70">
        <v>0</v>
      </c>
      <c r="G1511" s="70">
        <v>0</v>
      </c>
      <c r="H1511" s="70">
        <f t="shared" ref="H1511:H1542" si="62">SUM(B1511:G1511)</f>
        <v>0</v>
      </c>
    </row>
    <row r="1512" spans="1:8" x14ac:dyDescent="0.25">
      <c r="A1512" s="74" t="s">
        <v>41</v>
      </c>
      <c r="B1512" s="70">
        <v>8</v>
      </c>
      <c r="C1512" s="70">
        <v>2</v>
      </c>
      <c r="D1512" s="70">
        <v>65</v>
      </c>
      <c r="E1512" s="70">
        <v>14</v>
      </c>
      <c r="F1512" s="70">
        <v>1</v>
      </c>
      <c r="G1512" s="70">
        <v>0</v>
      </c>
      <c r="H1512" s="70">
        <f t="shared" si="62"/>
        <v>90</v>
      </c>
    </row>
    <row r="1513" spans="1:8" x14ac:dyDescent="0.25">
      <c r="A1513" s="74" t="s">
        <v>2</v>
      </c>
      <c r="B1513" s="70">
        <v>0</v>
      </c>
      <c r="C1513" s="70">
        <v>11</v>
      </c>
      <c r="D1513" s="70">
        <v>28</v>
      </c>
      <c r="E1513" s="70">
        <v>11</v>
      </c>
      <c r="F1513" s="70">
        <v>10</v>
      </c>
      <c r="G1513" s="70">
        <v>0</v>
      </c>
      <c r="H1513" s="70">
        <f t="shared" si="62"/>
        <v>60</v>
      </c>
    </row>
    <row r="1514" spans="1:8" x14ac:dyDescent="0.25">
      <c r="A1514" s="74" t="s">
        <v>43</v>
      </c>
      <c r="B1514" s="70">
        <v>2</v>
      </c>
      <c r="C1514" s="70">
        <v>1</v>
      </c>
      <c r="D1514" s="70">
        <v>0</v>
      </c>
      <c r="E1514" s="70">
        <v>0</v>
      </c>
      <c r="F1514" s="70">
        <v>3</v>
      </c>
      <c r="G1514" s="70">
        <v>1</v>
      </c>
      <c r="H1514" s="70">
        <f t="shared" si="62"/>
        <v>7</v>
      </c>
    </row>
    <row r="1515" spans="1:8" x14ac:dyDescent="0.25">
      <c r="A1515" s="74" t="s">
        <v>3</v>
      </c>
      <c r="B1515" s="70">
        <v>23</v>
      </c>
      <c r="C1515" s="70">
        <v>8</v>
      </c>
      <c r="D1515" s="70">
        <v>23</v>
      </c>
      <c r="E1515" s="70">
        <v>2</v>
      </c>
      <c r="F1515" s="70">
        <v>6</v>
      </c>
      <c r="G1515" s="70">
        <v>3</v>
      </c>
      <c r="H1515" s="70">
        <f t="shared" si="62"/>
        <v>65</v>
      </c>
    </row>
    <row r="1516" spans="1:8" x14ac:dyDescent="0.25">
      <c r="A1516" s="74" t="s">
        <v>4</v>
      </c>
      <c r="B1516" s="70">
        <v>0</v>
      </c>
      <c r="C1516" s="70">
        <v>0</v>
      </c>
      <c r="D1516" s="70">
        <v>0</v>
      </c>
      <c r="E1516" s="70">
        <v>0</v>
      </c>
      <c r="F1516" s="70">
        <v>0</v>
      </c>
      <c r="G1516" s="70">
        <v>0</v>
      </c>
      <c r="H1516" s="70">
        <f t="shared" si="62"/>
        <v>0</v>
      </c>
    </row>
    <row r="1517" spans="1:8" x14ac:dyDescent="0.25">
      <c r="A1517" s="74" t="s">
        <v>48</v>
      </c>
      <c r="B1517" s="70">
        <v>0</v>
      </c>
      <c r="C1517" s="70">
        <v>2</v>
      </c>
      <c r="D1517" s="70">
        <v>0</v>
      </c>
      <c r="E1517" s="70">
        <v>0</v>
      </c>
      <c r="F1517" s="70">
        <v>0</v>
      </c>
      <c r="G1517" s="70">
        <v>0</v>
      </c>
      <c r="H1517" s="70">
        <f t="shared" si="62"/>
        <v>2</v>
      </c>
    </row>
    <row r="1518" spans="1:8" x14ac:dyDescent="0.25">
      <c r="A1518" s="74" t="s">
        <v>7</v>
      </c>
      <c r="B1518" s="70">
        <v>0</v>
      </c>
      <c r="C1518" s="70">
        <v>0</v>
      </c>
      <c r="D1518" s="70">
        <v>0</v>
      </c>
      <c r="E1518" s="70">
        <v>1</v>
      </c>
      <c r="F1518" s="70">
        <v>7</v>
      </c>
      <c r="G1518" s="70">
        <v>8</v>
      </c>
      <c r="H1518" s="70">
        <f t="shared" si="62"/>
        <v>16</v>
      </c>
    </row>
    <row r="1519" spans="1:8" x14ac:dyDescent="0.25">
      <c r="A1519" s="74" t="s">
        <v>50</v>
      </c>
      <c r="B1519" s="70">
        <v>0</v>
      </c>
      <c r="C1519" s="70">
        <v>0</v>
      </c>
      <c r="D1519" s="70">
        <v>1</v>
      </c>
      <c r="E1519" s="70">
        <v>0</v>
      </c>
      <c r="F1519" s="70">
        <v>1</v>
      </c>
      <c r="G1519" s="70">
        <v>0</v>
      </c>
      <c r="H1519" s="70">
        <f t="shared" si="62"/>
        <v>2</v>
      </c>
    </row>
    <row r="1520" spans="1:8" x14ac:dyDescent="0.25">
      <c r="A1520" s="74" t="s">
        <v>51</v>
      </c>
      <c r="B1520" s="70">
        <v>0</v>
      </c>
      <c r="C1520" s="70">
        <v>0</v>
      </c>
      <c r="D1520" s="70">
        <v>2</v>
      </c>
      <c r="E1520" s="70">
        <v>0</v>
      </c>
      <c r="F1520" s="70">
        <v>6</v>
      </c>
      <c r="G1520" s="70">
        <v>0</v>
      </c>
      <c r="H1520" s="70">
        <f t="shared" si="62"/>
        <v>8</v>
      </c>
    </row>
    <row r="1521" spans="1:8" x14ac:dyDescent="0.25">
      <c r="A1521" s="74" t="s">
        <v>42</v>
      </c>
      <c r="B1521" s="70">
        <v>0</v>
      </c>
      <c r="C1521" s="70">
        <v>3</v>
      </c>
      <c r="D1521" s="70">
        <v>6</v>
      </c>
      <c r="E1521" s="70">
        <v>0</v>
      </c>
      <c r="F1521" s="70">
        <v>4</v>
      </c>
      <c r="G1521" s="70">
        <v>0</v>
      </c>
      <c r="H1521" s="70">
        <f t="shared" si="62"/>
        <v>13</v>
      </c>
    </row>
    <row r="1522" spans="1:8" x14ac:dyDescent="0.25">
      <c r="A1522" s="74" t="s">
        <v>8</v>
      </c>
      <c r="B1522" s="70">
        <v>0</v>
      </c>
      <c r="C1522" s="70">
        <v>0</v>
      </c>
      <c r="D1522" s="70">
        <v>0</v>
      </c>
      <c r="E1522" s="70">
        <v>1</v>
      </c>
      <c r="F1522" s="70">
        <v>7</v>
      </c>
      <c r="G1522" s="70">
        <v>3</v>
      </c>
      <c r="H1522" s="70">
        <f t="shared" si="62"/>
        <v>11</v>
      </c>
    </row>
    <row r="1523" spans="1:8" x14ac:dyDescent="0.25">
      <c r="A1523" s="74" t="s">
        <v>9</v>
      </c>
      <c r="B1523" s="70">
        <v>0</v>
      </c>
      <c r="C1523" s="70">
        <v>35</v>
      </c>
      <c r="D1523" s="70">
        <v>101</v>
      </c>
      <c r="E1523" s="70">
        <v>42</v>
      </c>
      <c r="F1523" s="70">
        <v>255</v>
      </c>
      <c r="G1523" s="70">
        <v>57</v>
      </c>
      <c r="H1523" s="70">
        <f t="shared" si="62"/>
        <v>490</v>
      </c>
    </row>
    <row r="1524" spans="1:8" x14ac:dyDescent="0.25">
      <c r="A1524" s="74" t="s">
        <v>44</v>
      </c>
      <c r="B1524" s="70">
        <v>0</v>
      </c>
      <c r="C1524" s="70">
        <v>0</v>
      </c>
      <c r="D1524" s="70">
        <v>3</v>
      </c>
      <c r="E1524" s="70">
        <v>2</v>
      </c>
      <c r="F1524" s="70">
        <v>0</v>
      </c>
      <c r="G1524" s="70">
        <v>0</v>
      </c>
      <c r="H1524" s="70">
        <f t="shared" si="62"/>
        <v>5</v>
      </c>
    </row>
    <row r="1525" spans="1:8" x14ac:dyDescent="0.25">
      <c r="A1525" s="74" t="s">
        <v>10</v>
      </c>
      <c r="B1525" s="70">
        <v>0</v>
      </c>
      <c r="C1525" s="70">
        <v>0</v>
      </c>
      <c r="D1525" s="70">
        <v>13</v>
      </c>
      <c r="E1525" s="70">
        <v>0</v>
      </c>
      <c r="F1525" s="70">
        <v>3</v>
      </c>
      <c r="G1525" s="70">
        <v>0</v>
      </c>
      <c r="H1525" s="70">
        <f t="shared" si="62"/>
        <v>16</v>
      </c>
    </row>
    <row r="1526" spans="1:8" x14ac:dyDescent="0.25">
      <c r="A1526" s="74" t="s">
        <v>11</v>
      </c>
      <c r="B1526" s="70">
        <v>0</v>
      </c>
      <c r="C1526" s="70">
        <v>0</v>
      </c>
      <c r="D1526" s="70">
        <v>616</v>
      </c>
      <c r="E1526" s="70">
        <v>3284</v>
      </c>
      <c r="F1526" s="70">
        <v>5709</v>
      </c>
      <c r="G1526" s="70">
        <v>275</v>
      </c>
      <c r="H1526" s="70">
        <f t="shared" si="62"/>
        <v>9884</v>
      </c>
    </row>
    <row r="1527" spans="1:8" x14ac:dyDescent="0.25">
      <c r="A1527" s="74" t="s">
        <v>12</v>
      </c>
      <c r="B1527" s="70">
        <v>0</v>
      </c>
      <c r="C1527" s="70">
        <v>0</v>
      </c>
      <c r="D1527" s="70">
        <v>113</v>
      </c>
      <c r="E1527" s="70">
        <v>146</v>
      </c>
      <c r="F1527" s="70">
        <v>65</v>
      </c>
      <c r="G1527" s="70">
        <v>26</v>
      </c>
      <c r="H1527" s="70">
        <f t="shared" si="62"/>
        <v>350</v>
      </c>
    </row>
    <row r="1528" spans="1:8" x14ac:dyDescent="0.25">
      <c r="A1528" s="74" t="s">
        <v>32</v>
      </c>
      <c r="B1528" s="70">
        <v>0</v>
      </c>
      <c r="C1528" s="70">
        <v>0</v>
      </c>
      <c r="D1528" s="70">
        <v>0</v>
      </c>
      <c r="E1528" s="70">
        <v>0</v>
      </c>
      <c r="F1528" s="70">
        <v>4</v>
      </c>
      <c r="G1528" s="70">
        <v>1</v>
      </c>
      <c r="H1528" s="70">
        <f t="shared" si="62"/>
        <v>5</v>
      </c>
    </row>
    <row r="1529" spans="1:8" x14ac:dyDescent="0.25">
      <c r="A1529" s="74" t="s">
        <v>18</v>
      </c>
      <c r="B1529" s="70">
        <v>0</v>
      </c>
      <c r="C1529" s="70">
        <v>0</v>
      </c>
      <c r="D1529" s="70">
        <v>128</v>
      </c>
      <c r="E1529" s="70">
        <v>405</v>
      </c>
      <c r="F1529" s="70">
        <v>842</v>
      </c>
      <c r="G1529" s="70">
        <v>129</v>
      </c>
      <c r="H1529" s="70">
        <f t="shared" si="62"/>
        <v>1504</v>
      </c>
    </row>
    <row r="1530" spans="1:8" x14ac:dyDescent="0.25">
      <c r="A1530" s="74" t="s">
        <v>46</v>
      </c>
      <c r="B1530" s="70">
        <v>0</v>
      </c>
      <c r="C1530" s="70">
        <v>0</v>
      </c>
      <c r="D1530" s="70">
        <v>0</v>
      </c>
      <c r="E1530" s="70">
        <v>0</v>
      </c>
      <c r="F1530" s="70">
        <v>0</v>
      </c>
      <c r="G1530" s="70">
        <v>0</v>
      </c>
      <c r="H1530" s="70">
        <f t="shared" si="62"/>
        <v>0</v>
      </c>
    </row>
    <row r="1531" spans="1:8" x14ac:dyDescent="0.25">
      <c r="A1531" s="74" t="s">
        <v>13</v>
      </c>
      <c r="B1531" s="70">
        <v>0</v>
      </c>
      <c r="C1531" s="70">
        <v>0</v>
      </c>
      <c r="D1531" s="70">
        <v>0</v>
      </c>
      <c r="E1531" s="70">
        <v>0</v>
      </c>
      <c r="F1531" s="70">
        <v>8</v>
      </c>
      <c r="G1531" s="70">
        <v>7</v>
      </c>
      <c r="H1531" s="70">
        <f t="shared" si="62"/>
        <v>15</v>
      </c>
    </row>
    <row r="1532" spans="1:8" x14ac:dyDescent="0.25">
      <c r="A1532" s="74" t="s">
        <v>14</v>
      </c>
      <c r="B1532" s="70">
        <v>0</v>
      </c>
      <c r="C1532" s="70">
        <v>1</v>
      </c>
      <c r="D1532" s="70">
        <v>216</v>
      </c>
      <c r="E1532" s="70">
        <v>163</v>
      </c>
      <c r="F1532" s="70">
        <v>332</v>
      </c>
      <c r="G1532" s="70">
        <v>30</v>
      </c>
      <c r="H1532" s="70">
        <f t="shared" si="62"/>
        <v>742</v>
      </c>
    </row>
    <row r="1533" spans="1:8" x14ac:dyDescent="0.25">
      <c r="A1533" s="74" t="s">
        <v>40</v>
      </c>
      <c r="B1533" s="70">
        <v>0</v>
      </c>
      <c r="C1533" s="70">
        <v>0</v>
      </c>
      <c r="D1533" s="70">
        <v>1</v>
      </c>
      <c r="E1533" s="70">
        <v>0</v>
      </c>
      <c r="F1533" s="70">
        <v>0</v>
      </c>
      <c r="G1533" s="70">
        <v>1</v>
      </c>
      <c r="H1533" s="70">
        <f t="shared" si="62"/>
        <v>2</v>
      </c>
    </row>
    <row r="1534" spans="1:8" x14ac:dyDescent="0.25">
      <c r="A1534" s="74" t="s">
        <v>52</v>
      </c>
      <c r="B1534" s="70">
        <v>0</v>
      </c>
      <c r="C1534" s="70">
        <v>0</v>
      </c>
      <c r="D1534" s="70">
        <v>0</v>
      </c>
      <c r="E1534" s="70">
        <v>0</v>
      </c>
      <c r="F1534" s="70">
        <v>0</v>
      </c>
      <c r="G1534" s="70">
        <v>0</v>
      </c>
      <c r="H1534" s="70">
        <f t="shared" si="62"/>
        <v>0</v>
      </c>
    </row>
    <row r="1535" spans="1:8" x14ac:dyDescent="0.25">
      <c r="A1535" s="74" t="s">
        <v>53</v>
      </c>
      <c r="B1535" s="70">
        <v>0</v>
      </c>
      <c r="C1535" s="70">
        <v>0</v>
      </c>
      <c r="D1535" s="70">
        <v>0</v>
      </c>
      <c r="E1535" s="70">
        <v>0</v>
      </c>
      <c r="F1535" s="70">
        <v>0</v>
      </c>
      <c r="G1535" s="70">
        <v>0</v>
      </c>
      <c r="H1535" s="70">
        <f t="shared" si="62"/>
        <v>0</v>
      </c>
    </row>
    <row r="1536" spans="1:8" x14ac:dyDescent="0.25">
      <c r="A1536" s="74" t="s">
        <v>15</v>
      </c>
      <c r="B1536" s="70">
        <v>0</v>
      </c>
      <c r="C1536" s="70">
        <v>0</v>
      </c>
      <c r="D1536" s="70">
        <v>3</v>
      </c>
      <c r="E1536" s="70">
        <v>9</v>
      </c>
      <c r="F1536" s="70">
        <v>57</v>
      </c>
      <c r="G1536" s="70">
        <v>9</v>
      </c>
      <c r="H1536" s="70">
        <f t="shared" si="62"/>
        <v>78</v>
      </c>
    </row>
    <row r="1537" spans="1:9" x14ac:dyDescent="0.25">
      <c r="A1537" s="74" t="s">
        <v>54</v>
      </c>
      <c r="B1537" s="70">
        <v>0</v>
      </c>
      <c r="C1537" s="70">
        <v>0</v>
      </c>
      <c r="D1537" s="70">
        <v>0</v>
      </c>
      <c r="E1537" s="70">
        <v>2</v>
      </c>
      <c r="F1537" s="70">
        <v>1</v>
      </c>
      <c r="G1537" s="70">
        <v>4</v>
      </c>
      <c r="H1537" s="70">
        <f t="shared" si="62"/>
        <v>7</v>
      </c>
    </row>
    <row r="1538" spans="1:9" x14ac:dyDescent="0.25">
      <c r="A1538" s="74" t="s">
        <v>47</v>
      </c>
      <c r="B1538" s="70">
        <v>0</v>
      </c>
      <c r="C1538" s="70">
        <v>0</v>
      </c>
      <c r="D1538" s="70">
        <v>74</v>
      </c>
      <c r="E1538" s="70">
        <v>4</v>
      </c>
      <c r="F1538" s="70">
        <v>52</v>
      </c>
      <c r="G1538" s="70">
        <v>0</v>
      </c>
      <c r="H1538" s="70">
        <f t="shared" si="62"/>
        <v>130</v>
      </c>
    </row>
    <row r="1539" spans="1:9" x14ac:dyDescent="0.25">
      <c r="A1539" s="74" t="s">
        <v>16</v>
      </c>
      <c r="B1539" s="70">
        <v>0</v>
      </c>
      <c r="C1539" s="70">
        <v>0</v>
      </c>
      <c r="D1539" s="70">
        <v>0</v>
      </c>
      <c r="E1539" s="70">
        <v>0</v>
      </c>
      <c r="F1539" s="70">
        <v>6</v>
      </c>
      <c r="G1539" s="70">
        <v>3</v>
      </c>
      <c r="H1539" s="70">
        <f t="shared" si="62"/>
        <v>9</v>
      </c>
    </row>
    <row r="1540" spans="1:9" x14ac:dyDescent="0.25">
      <c r="A1540" s="74" t="s">
        <v>55</v>
      </c>
      <c r="B1540" s="70">
        <v>0</v>
      </c>
      <c r="C1540" s="70">
        <v>0</v>
      </c>
      <c r="D1540" s="70">
        <v>0</v>
      </c>
      <c r="E1540" s="70">
        <v>0</v>
      </c>
      <c r="F1540" s="70">
        <v>0</v>
      </c>
      <c r="G1540" s="70">
        <v>0</v>
      </c>
      <c r="H1540" s="70">
        <f t="shared" si="62"/>
        <v>0</v>
      </c>
    </row>
    <row r="1541" spans="1:9" x14ac:dyDescent="0.25">
      <c r="A1541" s="74" t="s">
        <v>17</v>
      </c>
      <c r="B1541" s="70">
        <v>0</v>
      </c>
      <c r="C1541" s="70">
        <v>15</v>
      </c>
      <c r="D1541" s="70">
        <v>0</v>
      </c>
      <c r="E1541" s="70">
        <v>0</v>
      </c>
      <c r="F1541" s="70">
        <v>1</v>
      </c>
      <c r="G1541" s="70">
        <v>0</v>
      </c>
      <c r="H1541" s="70">
        <f t="shared" si="62"/>
        <v>16</v>
      </c>
    </row>
    <row r="1542" spans="1:9" x14ac:dyDescent="0.25">
      <c r="A1542" s="74" t="s">
        <v>210</v>
      </c>
      <c r="B1542" s="70"/>
      <c r="C1542" s="70"/>
      <c r="D1542" s="70"/>
      <c r="E1542" s="70"/>
      <c r="F1542" s="70">
        <v>2</v>
      </c>
      <c r="G1542" s="70"/>
      <c r="H1542" s="70">
        <f t="shared" si="62"/>
        <v>2</v>
      </c>
    </row>
    <row r="1543" spans="1:9" x14ac:dyDescent="0.25">
      <c r="A1543" s="176" t="s">
        <v>24</v>
      </c>
      <c r="B1543" s="215">
        <v>33</v>
      </c>
      <c r="C1543" s="216">
        <v>78</v>
      </c>
      <c r="D1543" s="216">
        <v>1411</v>
      </c>
      <c r="E1543" s="216">
        <v>4118</v>
      </c>
      <c r="F1543" s="216">
        <v>7455</v>
      </c>
      <c r="G1543" s="216">
        <v>598</v>
      </c>
      <c r="H1543" s="217">
        <f>SUM(H1510:H1542)</f>
        <v>13693</v>
      </c>
      <c r="I1543" s="11"/>
    </row>
    <row r="1546" spans="1:9" x14ac:dyDescent="0.25">
      <c r="A1546" s="1" t="s">
        <v>211</v>
      </c>
    </row>
    <row r="1547" spans="1:9" x14ac:dyDescent="0.25">
      <c r="A1547" s="1" t="s">
        <v>113</v>
      </c>
    </row>
    <row r="1549" spans="1:9" x14ac:dyDescent="0.25">
      <c r="A1549" s="78"/>
      <c r="B1549" t="s">
        <v>20</v>
      </c>
      <c r="D1549" t="s">
        <v>21</v>
      </c>
    </row>
    <row r="1550" spans="1:9" x14ac:dyDescent="0.25">
      <c r="A1550" s="89" t="s">
        <v>19</v>
      </c>
      <c r="B1550" s="75">
        <v>24</v>
      </c>
      <c r="C1550" s="75">
        <v>29</v>
      </c>
      <c r="D1550" s="75">
        <v>4</v>
      </c>
      <c r="E1550" s="75">
        <v>9</v>
      </c>
      <c r="F1550" s="75">
        <v>14</v>
      </c>
      <c r="G1550" s="75">
        <v>19</v>
      </c>
      <c r="H1550" s="160" t="s">
        <v>24</v>
      </c>
    </row>
    <row r="1551" spans="1:9" x14ac:dyDescent="0.25">
      <c r="A1551" s="74" t="s">
        <v>1</v>
      </c>
      <c r="B1551" s="70">
        <v>0</v>
      </c>
      <c r="C1551" s="70">
        <v>0</v>
      </c>
      <c r="D1551" s="70">
        <v>18</v>
      </c>
      <c r="E1551" s="70">
        <v>32</v>
      </c>
      <c r="F1551" s="70">
        <v>63</v>
      </c>
      <c r="G1551" s="70">
        <v>40</v>
      </c>
      <c r="H1551" s="70">
        <f>SUM(B1551:G1551)</f>
        <v>153</v>
      </c>
    </row>
    <row r="1552" spans="1:9" x14ac:dyDescent="0.25">
      <c r="A1552" s="74" t="s">
        <v>45</v>
      </c>
      <c r="B1552" s="70">
        <v>0</v>
      </c>
      <c r="C1552" s="70">
        <v>0</v>
      </c>
      <c r="D1552" s="70">
        <v>0</v>
      </c>
      <c r="E1552" s="70">
        <v>0</v>
      </c>
      <c r="F1552" s="70">
        <v>0</v>
      </c>
      <c r="G1552" s="70">
        <v>0</v>
      </c>
      <c r="H1552" s="70">
        <f t="shared" ref="H1552:H1583" si="63">SUM(B1552:G1552)</f>
        <v>0</v>
      </c>
    </row>
    <row r="1553" spans="1:8" x14ac:dyDescent="0.25">
      <c r="A1553" s="74" t="s">
        <v>41</v>
      </c>
      <c r="B1553" s="70">
        <v>8</v>
      </c>
      <c r="C1553" s="70">
        <v>2</v>
      </c>
      <c r="D1553" s="70">
        <v>65</v>
      </c>
      <c r="E1553" s="70">
        <v>14</v>
      </c>
      <c r="F1553" s="70">
        <v>1</v>
      </c>
      <c r="G1553" s="70">
        <v>0</v>
      </c>
      <c r="H1553" s="70">
        <f t="shared" si="63"/>
        <v>90</v>
      </c>
    </row>
    <row r="1554" spans="1:8" x14ac:dyDescent="0.25">
      <c r="A1554" s="74" t="s">
        <v>2</v>
      </c>
      <c r="B1554" s="70">
        <v>0</v>
      </c>
      <c r="C1554" s="70">
        <v>11</v>
      </c>
      <c r="D1554" s="70">
        <v>28</v>
      </c>
      <c r="E1554" s="70">
        <v>11</v>
      </c>
      <c r="F1554" s="70">
        <v>10</v>
      </c>
      <c r="G1554" s="70">
        <v>0</v>
      </c>
      <c r="H1554" s="70">
        <f t="shared" si="63"/>
        <v>60</v>
      </c>
    </row>
    <row r="1555" spans="1:8" x14ac:dyDescent="0.25">
      <c r="A1555" s="74" t="s">
        <v>43</v>
      </c>
      <c r="B1555" s="70">
        <v>0</v>
      </c>
      <c r="C1555" s="70">
        <v>0</v>
      </c>
      <c r="D1555" s="70">
        <v>0</v>
      </c>
      <c r="E1555" s="70">
        <v>0</v>
      </c>
      <c r="F1555" s="70">
        <v>0</v>
      </c>
      <c r="G1555" s="70">
        <v>0</v>
      </c>
      <c r="H1555" s="70">
        <f t="shared" si="63"/>
        <v>0</v>
      </c>
    </row>
    <row r="1556" spans="1:8" x14ac:dyDescent="0.25">
      <c r="A1556" s="74" t="s">
        <v>3</v>
      </c>
      <c r="B1556" s="70">
        <v>17</v>
      </c>
      <c r="C1556" s="70">
        <v>4</v>
      </c>
      <c r="D1556" s="70">
        <v>15</v>
      </c>
      <c r="E1556" s="70">
        <v>1</v>
      </c>
      <c r="F1556" s="70">
        <v>3</v>
      </c>
      <c r="G1556" s="70">
        <v>1</v>
      </c>
      <c r="H1556" s="70">
        <f t="shared" si="63"/>
        <v>41</v>
      </c>
    </row>
    <row r="1557" spans="1:8" x14ac:dyDescent="0.25">
      <c r="A1557" s="74" t="s">
        <v>4</v>
      </c>
      <c r="B1557" s="70">
        <v>0</v>
      </c>
      <c r="C1557" s="70">
        <v>0</v>
      </c>
      <c r="D1557" s="70">
        <v>0</v>
      </c>
      <c r="E1557" s="70">
        <v>0</v>
      </c>
      <c r="F1557" s="70">
        <v>0</v>
      </c>
      <c r="G1557" s="70">
        <v>0</v>
      </c>
      <c r="H1557" s="70">
        <f t="shared" si="63"/>
        <v>0</v>
      </c>
    </row>
    <row r="1558" spans="1:8" x14ac:dyDescent="0.25">
      <c r="A1558" s="74" t="s">
        <v>48</v>
      </c>
      <c r="B1558" s="70">
        <v>0</v>
      </c>
      <c r="C1558" s="70">
        <v>2</v>
      </c>
      <c r="D1558" s="70">
        <v>0</v>
      </c>
      <c r="E1558" s="70">
        <v>0</v>
      </c>
      <c r="F1558" s="70">
        <v>0</v>
      </c>
      <c r="G1558" s="70">
        <v>0</v>
      </c>
      <c r="H1558" s="70">
        <f t="shared" si="63"/>
        <v>2</v>
      </c>
    </row>
    <row r="1559" spans="1:8" x14ac:dyDescent="0.25">
      <c r="A1559" s="74" t="s">
        <v>7</v>
      </c>
      <c r="B1559" s="70">
        <v>0</v>
      </c>
      <c r="C1559" s="70">
        <v>0</v>
      </c>
      <c r="D1559" s="70">
        <v>0</v>
      </c>
      <c r="E1559" s="70">
        <v>0</v>
      </c>
      <c r="F1559" s="70">
        <v>6</v>
      </c>
      <c r="G1559" s="70">
        <v>1</v>
      </c>
      <c r="H1559" s="70">
        <f t="shared" si="63"/>
        <v>7</v>
      </c>
    </row>
    <row r="1560" spans="1:8" x14ac:dyDescent="0.25">
      <c r="A1560" s="74" t="s">
        <v>50</v>
      </c>
      <c r="B1560" s="70">
        <v>0</v>
      </c>
      <c r="C1560" s="70">
        <v>0</v>
      </c>
      <c r="D1560" s="70">
        <v>1</v>
      </c>
      <c r="E1560" s="70">
        <v>0</v>
      </c>
      <c r="F1560" s="70">
        <v>1</v>
      </c>
      <c r="G1560" s="70">
        <v>0</v>
      </c>
      <c r="H1560" s="70">
        <f t="shared" si="63"/>
        <v>2</v>
      </c>
    </row>
    <row r="1561" spans="1:8" x14ac:dyDescent="0.25">
      <c r="A1561" s="74" t="s">
        <v>51</v>
      </c>
      <c r="B1561" s="70">
        <v>0</v>
      </c>
      <c r="C1561" s="70">
        <v>0</v>
      </c>
      <c r="D1561" s="70">
        <v>2</v>
      </c>
      <c r="E1561" s="70">
        <v>0</v>
      </c>
      <c r="F1561" s="70">
        <v>6</v>
      </c>
      <c r="G1561" s="70">
        <v>0</v>
      </c>
      <c r="H1561" s="70">
        <f t="shared" si="63"/>
        <v>8</v>
      </c>
    </row>
    <row r="1562" spans="1:8" x14ac:dyDescent="0.25">
      <c r="A1562" s="74" t="s">
        <v>42</v>
      </c>
      <c r="B1562" s="70">
        <v>0</v>
      </c>
      <c r="C1562" s="70">
        <v>3</v>
      </c>
      <c r="D1562" s="70">
        <v>6</v>
      </c>
      <c r="E1562" s="70">
        <v>0</v>
      </c>
      <c r="F1562" s="70">
        <v>4</v>
      </c>
      <c r="G1562" s="70">
        <v>0</v>
      </c>
      <c r="H1562" s="70">
        <f t="shared" si="63"/>
        <v>13</v>
      </c>
    </row>
    <row r="1563" spans="1:8" x14ac:dyDescent="0.25">
      <c r="A1563" s="74" t="s">
        <v>8</v>
      </c>
      <c r="B1563" s="70">
        <v>0</v>
      </c>
      <c r="C1563" s="70">
        <v>0</v>
      </c>
      <c r="D1563" s="70">
        <v>0</v>
      </c>
      <c r="E1563" s="70">
        <v>1</v>
      </c>
      <c r="F1563" s="70">
        <v>7</v>
      </c>
      <c r="G1563" s="70">
        <v>3</v>
      </c>
      <c r="H1563" s="70">
        <f t="shared" si="63"/>
        <v>11</v>
      </c>
    </row>
    <row r="1564" spans="1:8" x14ac:dyDescent="0.25">
      <c r="A1564" s="74" t="s">
        <v>9</v>
      </c>
      <c r="B1564" s="70">
        <v>0</v>
      </c>
      <c r="C1564" s="70">
        <v>0</v>
      </c>
      <c r="D1564" s="70">
        <v>51</v>
      </c>
      <c r="E1564" s="70">
        <v>42</v>
      </c>
      <c r="F1564" s="70">
        <v>36</v>
      </c>
      <c r="G1564" s="70">
        <v>0</v>
      </c>
      <c r="H1564" s="70">
        <f t="shared" si="63"/>
        <v>129</v>
      </c>
    </row>
    <row r="1565" spans="1:8" x14ac:dyDescent="0.25">
      <c r="A1565" s="74" t="s">
        <v>44</v>
      </c>
      <c r="B1565" s="70">
        <v>0</v>
      </c>
      <c r="C1565" s="70">
        <v>0</v>
      </c>
      <c r="D1565" s="70">
        <v>3</v>
      </c>
      <c r="E1565" s="70">
        <v>2</v>
      </c>
      <c r="F1565" s="70">
        <v>0</v>
      </c>
      <c r="G1565" s="70">
        <v>0</v>
      </c>
      <c r="H1565" s="70">
        <f t="shared" si="63"/>
        <v>5</v>
      </c>
    </row>
    <row r="1566" spans="1:8" x14ac:dyDescent="0.25">
      <c r="A1566" s="74" t="s">
        <v>10</v>
      </c>
      <c r="B1566" s="70">
        <v>0</v>
      </c>
      <c r="C1566" s="70">
        <v>0</v>
      </c>
      <c r="D1566" s="70">
        <v>13</v>
      </c>
      <c r="E1566" s="70">
        <v>0</v>
      </c>
      <c r="F1566" s="70">
        <v>3</v>
      </c>
      <c r="G1566" s="70">
        <v>0</v>
      </c>
      <c r="H1566" s="70">
        <f t="shared" si="63"/>
        <v>16</v>
      </c>
    </row>
    <row r="1567" spans="1:8" x14ac:dyDescent="0.25">
      <c r="A1567" s="74" t="s">
        <v>11</v>
      </c>
      <c r="B1567" s="70">
        <v>0</v>
      </c>
      <c r="C1567" s="70">
        <v>0</v>
      </c>
      <c r="D1567" s="70">
        <v>613</v>
      </c>
      <c r="E1567" s="70">
        <v>3209</v>
      </c>
      <c r="F1567" s="70">
        <v>5661</v>
      </c>
      <c r="G1567" s="70">
        <v>275</v>
      </c>
      <c r="H1567" s="70">
        <f t="shared" si="63"/>
        <v>9758</v>
      </c>
    </row>
    <row r="1568" spans="1:8" x14ac:dyDescent="0.25">
      <c r="A1568" s="74" t="s">
        <v>12</v>
      </c>
      <c r="B1568" s="70">
        <v>0</v>
      </c>
      <c r="C1568" s="70">
        <v>0</v>
      </c>
      <c r="D1568" s="70">
        <v>99</v>
      </c>
      <c r="E1568" s="70">
        <v>146</v>
      </c>
      <c r="F1568" s="70">
        <v>65</v>
      </c>
      <c r="G1568" s="70">
        <v>11</v>
      </c>
      <c r="H1568" s="70">
        <f t="shared" si="63"/>
        <v>321</v>
      </c>
    </row>
    <row r="1569" spans="1:9" x14ac:dyDescent="0.25">
      <c r="A1569" s="74" t="s">
        <v>32</v>
      </c>
      <c r="B1569" s="70">
        <v>0</v>
      </c>
      <c r="C1569" s="70">
        <v>0</v>
      </c>
      <c r="D1569" s="70">
        <v>0</v>
      </c>
      <c r="E1569" s="70">
        <v>0</v>
      </c>
      <c r="F1569" s="70">
        <v>3</v>
      </c>
      <c r="G1569" s="70">
        <v>1</v>
      </c>
      <c r="H1569" s="70">
        <f t="shared" si="63"/>
        <v>4</v>
      </c>
    </row>
    <row r="1570" spans="1:9" x14ac:dyDescent="0.25">
      <c r="A1570" s="74" t="s">
        <v>18</v>
      </c>
      <c r="B1570" s="70">
        <v>0</v>
      </c>
      <c r="C1570" s="70">
        <v>0</v>
      </c>
      <c r="D1570" s="70">
        <v>78</v>
      </c>
      <c r="E1570" s="70">
        <v>305</v>
      </c>
      <c r="F1570" s="70">
        <v>742</v>
      </c>
      <c r="G1570" s="70">
        <v>93</v>
      </c>
      <c r="H1570" s="70">
        <f t="shared" si="63"/>
        <v>1218</v>
      </c>
    </row>
    <row r="1571" spans="1:9" x14ac:dyDescent="0.25">
      <c r="A1571" s="74" t="s">
        <v>46</v>
      </c>
      <c r="B1571" s="70">
        <v>0</v>
      </c>
      <c r="C1571" s="70">
        <v>0</v>
      </c>
      <c r="D1571" s="70">
        <v>0</v>
      </c>
      <c r="E1571" s="70">
        <v>0</v>
      </c>
      <c r="F1571" s="70">
        <v>0</v>
      </c>
      <c r="G1571" s="70">
        <v>0</v>
      </c>
      <c r="H1571" s="70">
        <f t="shared" si="63"/>
        <v>0</v>
      </c>
    </row>
    <row r="1572" spans="1:9" x14ac:dyDescent="0.25">
      <c r="A1572" s="74" t="s">
        <v>13</v>
      </c>
      <c r="B1572" s="70">
        <v>0</v>
      </c>
      <c r="C1572" s="70">
        <v>0</v>
      </c>
      <c r="D1572" s="70">
        <v>0</v>
      </c>
      <c r="E1572" s="70">
        <v>0</v>
      </c>
      <c r="F1572" s="70">
        <v>3</v>
      </c>
      <c r="G1572" s="70">
        <v>7</v>
      </c>
      <c r="H1572" s="70">
        <f t="shared" si="63"/>
        <v>10</v>
      </c>
    </row>
    <row r="1573" spans="1:9" x14ac:dyDescent="0.25">
      <c r="A1573" s="74" t="s">
        <v>14</v>
      </c>
      <c r="B1573" s="70">
        <v>0</v>
      </c>
      <c r="C1573" s="70">
        <v>1</v>
      </c>
      <c r="D1573" s="70">
        <v>216</v>
      </c>
      <c r="E1573" s="70">
        <v>163</v>
      </c>
      <c r="F1573" s="70">
        <v>324</v>
      </c>
      <c r="G1573" s="70">
        <v>30</v>
      </c>
      <c r="H1573" s="70">
        <f t="shared" si="63"/>
        <v>734</v>
      </c>
    </row>
    <row r="1574" spans="1:9" x14ac:dyDescent="0.25">
      <c r="A1574" s="74" t="s">
        <v>40</v>
      </c>
      <c r="B1574" s="70">
        <v>0</v>
      </c>
      <c r="C1574" s="70">
        <v>0</v>
      </c>
      <c r="D1574" s="70">
        <v>0</v>
      </c>
      <c r="E1574" s="70">
        <v>0</v>
      </c>
      <c r="F1574" s="70">
        <v>0</v>
      </c>
      <c r="G1574" s="70">
        <v>1</v>
      </c>
      <c r="H1574" s="70">
        <f t="shared" si="63"/>
        <v>1</v>
      </c>
    </row>
    <row r="1575" spans="1:9" x14ac:dyDescent="0.25">
      <c r="A1575" s="74" t="s">
        <v>52</v>
      </c>
      <c r="B1575" s="70">
        <v>0</v>
      </c>
      <c r="C1575" s="70">
        <v>0</v>
      </c>
      <c r="D1575" s="70">
        <v>0</v>
      </c>
      <c r="E1575" s="70">
        <v>0</v>
      </c>
      <c r="F1575" s="70">
        <v>0</v>
      </c>
      <c r="G1575" s="70">
        <v>0</v>
      </c>
      <c r="H1575" s="70">
        <f t="shared" si="63"/>
        <v>0</v>
      </c>
    </row>
    <row r="1576" spans="1:9" x14ac:dyDescent="0.25">
      <c r="A1576" s="74" t="s">
        <v>53</v>
      </c>
      <c r="B1576" s="70">
        <v>0</v>
      </c>
      <c r="C1576" s="70">
        <v>0</v>
      </c>
      <c r="D1576" s="70">
        <v>0</v>
      </c>
      <c r="E1576" s="70">
        <v>0</v>
      </c>
      <c r="F1576" s="70">
        <v>0</v>
      </c>
      <c r="G1576" s="70">
        <v>0</v>
      </c>
      <c r="H1576" s="70">
        <f t="shared" si="63"/>
        <v>0</v>
      </c>
    </row>
    <row r="1577" spans="1:9" x14ac:dyDescent="0.25">
      <c r="A1577" s="74" t="s">
        <v>15</v>
      </c>
      <c r="B1577" s="70">
        <v>0</v>
      </c>
      <c r="C1577" s="70">
        <v>0</v>
      </c>
      <c r="D1577" s="70">
        <v>3</v>
      </c>
      <c r="E1577" s="70">
        <v>1</v>
      </c>
      <c r="F1577" s="70">
        <v>57</v>
      </c>
      <c r="G1577" s="70">
        <v>9</v>
      </c>
      <c r="H1577" s="70">
        <f t="shared" si="63"/>
        <v>70</v>
      </c>
    </row>
    <row r="1578" spans="1:9" x14ac:dyDescent="0.25">
      <c r="A1578" s="74" t="s">
        <v>54</v>
      </c>
      <c r="B1578" s="70">
        <v>0</v>
      </c>
      <c r="C1578" s="70">
        <v>0</v>
      </c>
      <c r="D1578" s="70">
        <v>0</v>
      </c>
      <c r="E1578" s="70">
        <v>2</v>
      </c>
      <c r="F1578" s="70">
        <v>1</v>
      </c>
      <c r="G1578" s="70">
        <v>0</v>
      </c>
      <c r="H1578" s="70">
        <f t="shared" si="63"/>
        <v>3</v>
      </c>
    </row>
    <row r="1579" spans="1:9" x14ac:dyDescent="0.25">
      <c r="A1579" s="74" t="s">
        <v>47</v>
      </c>
      <c r="B1579" s="70">
        <v>0</v>
      </c>
      <c r="C1579" s="70">
        <v>0</v>
      </c>
      <c r="D1579" s="70">
        <v>74</v>
      </c>
      <c r="E1579" s="70">
        <v>4</v>
      </c>
      <c r="F1579" s="70">
        <v>44</v>
      </c>
      <c r="G1579" s="70">
        <v>0</v>
      </c>
      <c r="H1579" s="70">
        <f t="shared" si="63"/>
        <v>122</v>
      </c>
    </row>
    <row r="1580" spans="1:9" x14ac:dyDescent="0.25">
      <c r="A1580" s="74" t="s">
        <v>16</v>
      </c>
      <c r="B1580" s="70">
        <v>0</v>
      </c>
      <c r="C1580" s="70">
        <v>0</v>
      </c>
      <c r="D1580" s="70">
        <v>0</v>
      </c>
      <c r="E1580" s="70">
        <v>0</v>
      </c>
      <c r="F1580" s="70">
        <v>0</v>
      </c>
      <c r="G1580" s="70">
        <v>0</v>
      </c>
      <c r="H1580" s="70">
        <f t="shared" si="63"/>
        <v>0</v>
      </c>
    </row>
    <row r="1581" spans="1:9" x14ac:dyDescent="0.25">
      <c r="A1581" s="74" t="s">
        <v>55</v>
      </c>
      <c r="B1581" s="70">
        <v>0</v>
      </c>
      <c r="C1581" s="70">
        <v>0</v>
      </c>
      <c r="D1581" s="70">
        <v>0</v>
      </c>
      <c r="E1581" s="70">
        <v>0</v>
      </c>
      <c r="F1581" s="70">
        <v>0</v>
      </c>
      <c r="G1581" s="70">
        <v>0</v>
      </c>
      <c r="H1581" s="70">
        <f t="shared" si="63"/>
        <v>0</v>
      </c>
    </row>
    <row r="1582" spans="1:9" x14ac:dyDescent="0.25">
      <c r="A1582" s="74" t="s">
        <v>17</v>
      </c>
      <c r="B1582" s="70">
        <v>0</v>
      </c>
      <c r="C1582" s="70">
        <v>0</v>
      </c>
      <c r="D1582" s="70">
        <v>0</v>
      </c>
      <c r="E1582" s="70">
        <v>0</v>
      </c>
      <c r="F1582" s="70">
        <v>1</v>
      </c>
      <c r="G1582" s="70">
        <v>0</v>
      </c>
      <c r="H1582" s="70">
        <f t="shared" si="63"/>
        <v>1</v>
      </c>
    </row>
    <row r="1583" spans="1:9" x14ac:dyDescent="0.25">
      <c r="A1583" s="74" t="s">
        <v>210</v>
      </c>
      <c r="B1583" s="70">
        <v>0</v>
      </c>
      <c r="C1583" s="70">
        <v>0</v>
      </c>
      <c r="D1583" s="70">
        <v>0</v>
      </c>
      <c r="E1583" s="70">
        <v>0</v>
      </c>
      <c r="F1583" s="70">
        <v>0</v>
      </c>
      <c r="G1583" s="70">
        <v>0</v>
      </c>
      <c r="H1583" s="70">
        <f t="shared" si="63"/>
        <v>0</v>
      </c>
    </row>
    <row r="1584" spans="1:9" x14ac:dyDescent="0.25">
      <c r="A1584" s="176" t="s">
        <v>24</v>
      </c>
      <c r="B1584" s="218">
        <f>SUM(B1551:B1582)</f>
        <v>25</v>
      </c>
      <c r="C1584" s="219">
        <f t="shared" ref="C1584:G1584" si="64">SUM(C1551:C1582)</f>
        <v>23</v>
      </c>
      <c r="D1584" s="219">
        <f t="shared" si="64"/>
        <v>1285</v>
      </c>
      <c r="E1584" s="219">
        <f t="shared" si="64"/>
        <v>3933</v>
      </c>
      <c r="F1584" s="219">
        <f t="shared" si="64"/>
        <v>7041</v>
      </c>
      <c r="G1584" s="219">
        <f t="shared" si="64"/>
        <v>472</v>
      </c>
      <c r="H1584" s="219">
        <f>SUM(H1551:H1583)</f>
        <v>12779</v>
      </c>
      <c r="I1584" s="11">
        <f>SUM(B1584:G1584)</f>
        <v>12779</v>
      </c>
    </row>
    <row r="1586" spans="1:8" x14ac:dyDescent="0.25">
      <c r="B1586" s="70"/>
      <c r="C1586" s="70"/>
      <c r="D1586" s="70"/>
      <c r="E1586" s="70"/>
      <c r="F1586" s="70"/>
      <c r="G1586" s="70"/>
      <c r="H1586" s="70"/>
    </row>
    <row r="1587" spans="1:8" x14ac:dyDescent="0.25">
      <c r="A1587" s="1" t="s">
        <v>236</v>
      </c>
      <c r="B1587" s="70"/>
      <c r="C1587" s="70"/>
      <c r="D1587" s="70"/>
      <c r="E1587" s="70"/>
      <c r="F1587" s="70"/>
      <c r="G1587" s="70"/>
      <c r="H1587" s="70"/>
    </row>
    <row r="1588" spans="1:8" x14ac:dyDescent="0.25">
      <c r="A1588" s="1" t="s">
        <v>111</v>
      </c>
    </row>
    <row r="1590" spans="1:8" x14ac:dyDescent="0.25">
      <c r="B1590" s="1" t="s">
        <v>20</v>
      </c>
      <c r="C1590" s="1" t="s">
        <v>21</v>
      </c>
    </row>
    <row r="1591" spans="1:8" x14ac:dyDescent="0.25">
      <c r="A1591" s="200" t="s">
        <v>19</v>
      </c>
      <c r="B1591" s="162">
        <v>28</v>
      </c>
      <c r="C1591" s="162">
        <v>3</v>
      </c>
      <c r="D1591" s="162">
        <v>8</v>
      </c>
      <c r="E1591" s="162">
        <v>13</v>
      </c>
      <c r="F1591" s="162">
        <v>18</v>
      </c>
      <c r="G1591" s="162">
        <v>23</v>
      </c>
      <c r="H1591" s="160" t="s">
        <v>24</v>
      </c>
    </row>
    <row r="1592" spans="1:8" x14ac:dyDescent="0.25">
      <c r="A1592" s="74" t="s">
        <v>1</v>
      </c>
      <c r="B1592" s="70">
        <v>0</v>
      </c>
      <c r="C1592" s="70">
        <v>21</v>
      </c>
      <c r="D1592" s="70">
        <v>59</v>
      </c>
      <c r="E1592" s="70">
        <v>54</v>
      </c>
      <c r="F1592" s="70">
        <v>32</v>
      </c>
      <c r="G1592" s="70">
        <v>29</v>
      </c>
      <c r="H1592" s="70">
        <f>SUM(B1592:G1592)</f>
        <v>195</v>
      </c>
    </row>
    <row r="1593" spans="1:8" x14ac:dyDescent="0.25">
      <c r="A1593" s="74" t="s">
        <v>49</v>
      </c>
      <c r="B1593" s="70">
        <v>0</v>
      </c>
      <c r="C1593" s="70">
        <v>0</v>
      </c>
      <c r="D1593" s="70">
        <v>0</v>
      </c>
      <c r="E1593" s="70">
        <v>0</v>
      </c>
      <c r="F1593" s="70">
        <v>0</v>
      </c>
      <c r="G1593" s="70">
        <v>0</v>
      </c>
      <c r="H1593" s="70">
        <f t="shared" ref="H1593:H1629" si="65">SUM(B1593:G1593)</f>
        <v>0</v>
      </c>
    </row>
    <row r="1594" spans="1:8" x14ac:dyDescent="0.25">
      <c r="A1594" s="74" t="s">
        <v>45</v>
      </c>
      <c r="B1594" s="70">
        <v>0</v>
      </c>
      <c r="C1594" s="70">
        <v>0</v>
      </c>
      <c r="D1594" s="70">
        <v>0</v>
      </c>
      <c r="E1594" s="70">
        <v>0</v>
      </c>
      <c r="F1594" s="70">
        <v>0</v>
      </c>
      <c r="G1594" s="70">
        <v>0</v>
      </c>
      <c r="H1594" s="70">
        <f t="shared" si="65"/>
        <v>0</v>
      </c>
    </row>
    <row r="1595" spans="1:8" x14ac:dyDescent="0.25">
      <c r="A1595" s="74" t="s">
        <v>41</v>
      </c>
      <c r="B1595" s="70">
        <v>44</v>
      </c>
      <c r="C1595" s="70">
        <v>9</v>
      </c>
      <c r="D1595" s="70">
        <v>5</v>
      </c>
      <c r="E1595" s="70">
        <v>0</v>
      </c>
      <c r="F1595" s="70">
        <v>0</v>
      </c>
      <c r="G1595" s="70">
        <v>0</v>
      </c>
      <c r="H1595" s="70">
        <f t="shared" si="65"/>
        <v>58</v>
      </c>
    </row>
    <row r="1596" spans="1:8" x14ac:dyDescent="0.25">
      <c r="A1596" s="74" t="s">
        <v>2</v>
      </c>
      <c r="B1596" s="70">
        <v>42</v>
      </c>
      <c r="C1596" s="70">
        <v>28</v>
      </c>
      <c r="D1596" s="70">
        <v>10</v>
      </c>
      <c r="E1596" s="70">
        <v>7</v>
      </c>
      <c r="F1596" s="70">
        <v>1</v>
      </c>
      <c r="G1596" s="70">
        <v>0</v>
      </c>
      <c r="H1596" s="70">
        <f t="shared" si="65"/>
        <v>88</v>
      </c>
    </row>
    <row r="1597" spans="1:8" x14ac:dyDescent="0.25">
      <c r="A1597" s="74" t="s">
        <v>237</v>
      </c>
      <c r="B1597" s="70">
        <v>0</v>
      </c>
      <c r="C1597" s="70">
        <v>0</v>
      </c>
      <c r="D1597" s="70">
        <v>64</v>
      </c>
      <c r="E1597" s="70">
        <v>0</v>
      </c>
      <c r="F1597" s="70">
        <v>0</v>
      </c>
      <c r="G1597" s="70">
        <v>0</v>
      </c>
      <c r="H1597" s="70">
        <f t="shared" si="65"/>
        <v>64</v>
      </c>
    </row>
    <row r="1598" spans="1:8" x14ac:dyDescent="0.25">
      <c r="A1598" s="74" t="s">
        <v>43</v>
      </c>
      <c r="B1598" s="70">
        <v>0</v>
      </c>
      <c r="C1598" s="70">
        <v>0</v>
      </c>
      <c r="D1598" s="70">
        <v>0</v>
      </c>
      <c r="E1598" s="70">
        <v>0</v>
      </c>
      <c r="F1598" s="70">
        <v>0</v>
      </c>
      <c r="G1598" s="70">
        <v>0</v>
      </c>
      <c r="H1598" s="70">
        <f t="shared" si="65"/>
        <v>0</v>
      </c>
    </row>
    <row r="1599" spans="1:8" x14ac:dyDescent="0.25">
      <c r="A1599" s="74" t="s">
        <v>3</v>
      </c>
      <c r="B1599" s="70">
        <v>20</v>
      </c>
      <c r="C1599" s="70">
        <v>11</v>
      </c>
      <c r="D1599" s="70">
        <v>18</v>
      </c>
      <c r="E1599" s="70">
        <v>5</v>
      </c>
      <c r="F1599" s="70">
        <v>1</v>
      </c>
      <c r="G1599" s="70">
        <v>5</v>
      </c>
      <c r="H1599" s="70">
        <f t="shared" si="65"/>
        <v>60</v>
      </c>
    </row>
    <row r="1600" spans="1:8" x14ac:dyDescent="0.25">
      <c r="A1600" s="74" t="s">
        <v>4</v>
      </c>
      <c r="B1600" s="70">
        <v>0</v>
      </c>
      <c r="C1600" s="70">
        <v>0</v>
      </c>
      <c r="D1600" s="70">
        <v>1</v>
      </c>
      <c r="E1600" s="70">
        <v>3</v>
      </c>
      <c r="F1600" s="70">
        <v>1</v>
      </c>
      <c r="G1600" s="70">
        <v>2</v>
      </c>
      <c r="H1600" s="70">
        <f t="shared" si="65"/>
        <v>7</v>
      </c>
    </row>
    <row r="1601" spans="1:8" x14ac:dyDescent="0.25">
      <c r="A1601" s="74" t="s">
        <v>48</v>
      </c>
      <c r="B1601" s="70">
        <v>0</v>
      </c>
      <c r="C1601" s="70">
        <v>1</v>
      </c>
      <c r="D1601" s="70">
        <v>0</v>
      </c>
      <c r="E1601" s="70">
        <v>0</v>
      </c>
      <c r="F1601" s="70">
        <v>0</v>
      </c>
      <c r="G1601" s="70">
        <v>0</v>
      </c>
      <c r="H1601" s="70">
        <f t="shared" si="65"/>
        <v>1</v>
      </c>
    </row>
    <row r="1602" spans="1:8" x14ac:dyDescent="0.25">
      <c r="A1602" s="74" t="s">
        <v>6</v>
      </c>
      <c r="B1602" s="70">
        <v>0</v>
      </c>
      <c r="C1602" s="70">
        <v>0</v>
      </c>
      <c r="D1602" s="70">
        <v>0</v>
      </c>
      <c r="E1602" s="70">
        <v>0</v>
      </c>
      <c r="F1602" s="70">
        <v>0</v>
      </c>
      <c r="G1602" s="70">
        <v>0</v>
      </c>
      <c r="H1602" s="70">
        <f t="shared" si="65"/>
        <v>0</v>
      </c>
    </row>
    <row r="1603" spans="1:8" x14ac:dyDescent="0.25">
      <c r="A1603" s="74" t="s">
        <v>7</v>
      </c>
      <c r="B1603" s="70">
        <v>0</v>
      </c>
      <c r="C1603" s="70">
        <v>8</v>
      </c>
      <c r="D1603" s="70">
        <v>4</v>
      </c>
      <c r="E1603" s="70">
        <v>5</v>
      </c>
      <c r="F1603" s="70">
        <v>5</v>
      </c>
      <c r="G1603" s="70">
        <v>2</v>
      </c>
      <c r="H1603" s="70">
        <f t="shared" si="65"/>
        <v>24</v>
      </c>
    </row>
    <row r="1604" spans="1:8" x14ac:dyDescent="0.25">
      <c r="A1604" s="74" t="s">
        <v>81</v>
      </c>
      <c r="B1604" s="70">
        <v>0</v>
      </c>
      <c r="C1604" s="70">
        <v>0</v>
      </c>
      <c r="D1604" s="70">
        <v>0</v>
      </c>
      <c r="E1604" s="70">
        <v>0</v>
      </c>
      <c r="F1604" s="70">
        <v>0</v>
      </c>
      <c r="G1604" s="70">
        <v>0</v>
      </c>
      <c r="H1604" s="70">
        <f t="shared" si="65"/>
        <v>0</v>
      </c>
    </row>
    <row r="1605" spans="1:8" x14ac:dyDescent="0.25">
      <c r="A1605" s="74" t="s">
        <v>50</v>
      </c>
      <c r="B1605" s="70">
        <v>0</v>
      </c>
      <c r="C1605" s="70">
        <v>0</v>
      </c>
      <c r="D1605" s="70">
        <v>2</v>
      </c>
      <c r="E1605" s="70">
        <v>1</v>
      </c>
      <c r="F1605" s="70">
        <v>1</v>
      </c>
      <c r="G1605" s="70">
        <v>0</v>
      </c>
      <c r="H1605" s="70">
        <f t="shared" si="65"/>
        <v>4</v>
      </c>
    </row>
    <row r="1606" spans="1:8" x14ac:dyDescent="0.25">
      <c r="A1606" s="74" t="s">
        <v>51</v>
      </c>
      <c r="B1606" s="70">
        <v>0</v>
      </c>
      <c r="C1606" s="70">
        <v>0</v>
      </c>
      <c r="D1606" s="70">
        <v>0</v>
      </c>
      <c r="E1606" s="70">
        <v>0</v>
      </c>
      <c r="F1606" s="70">
        <v>0</v>
      </c>
      <c r="G1606" s="70">
        <v>0</v>
      </c>
      <c r="H1606" s="70">
        <f t="shared" si="65"/>
        <v>0</v>
      </c>
    </row>
    <row r="1607" spans="1:8" x14ac:dyDescent="0.25">
      <c r="A1607" s="74" t="s">
        <v>42</v>
      </c>
      <c r="B1607" s="70">
        <v>0</v>
      </c>
      <c r="C1607" s="70">
        <v>1</v>
      </c>
      <c r="D1607" s="70">
        <v>2</v>
      </c>
      <c r="E1607" s="70">
        <v>2</v>
      </c>
      <c r="F1607" s="70">
        <v>0</v>
      </c>
      <c r="G1607" s="70">
        <v>0</v>
      </c>
      <c r="H1607" s="70">
        <f t="shared" si="65"/>
        <v>5</v>
      </c>
    </row>
    <row r="1608" spans="1:8" x14ac:dyDescent="0.25">
      <c r="A1608" s="74" t="s">
        <v>8</v>
      </c>
      <c r="B1608" s="70">
        <v>0</v>
      </c>
      <c r="C1608" s="70">
        <v>0</v>
      </c>
      <c r="D1608" s="70">
        <v>0</v>
      </c>
      <c r="E1608" s="70">
        <v>5</v>
      </c>
      <c r="F1608" s="70">
        <v>14</v>
      </c>
      <c r="G1608" s="70">
        <v>3</v>
      </c>
      <c r="H1608" s="70">
        <f t="shared" si="65"/>
        <v>22</v>
      </c>
    </row>
    <row r="1609" spans="1:8" x14ac:dyDescent="0.25">
      <c r="A1609" s="74" t="s">
        <v>9</v>
      </c>
      <c r="B1609" s="70">
        <v>0</v>
      </c>
      <c r="C1609" s="70">
        <v>0</v>
      </c>
      <c r="D1609" s="70">
        <v>0</v>
      </c>
      <c r="E1609" s="70">
        <v>0</v>
      </c>
      <c r="F1609" s="70">
        <v>0</v>
      </c>
      <c r="G1609" s="70">
        <v>30</v>
      </c>
      <c r="H1609" s="70">
        <f t="shared" si="65"/>
        <v>30</v>
      </c>
    </row>
    <row r="1610" spans="1:8" x14ac:dyDescent="0.25">
      <c r="A1610" s="74" t="s">
        <v>44</v>
      </c>
      <c r="B1610" s="70">
        <v>0</v>
      </c>
      <c r="C1610" s="70">
        <v>4</v>
      </c>
      <c r="D1610" s="70">
        <v>0</v>
      </c>
      <c r="E1610" s="70">
        <v>0</v>
      </c>
      <c r="F1610" s="70">
        <v>0</v>
      </c>
      <c r="G1610" s="70">
        <v>3</v>
      </c>
      <c r="H1610" s="70">
        <f t="shared" si="65"/>
        <v>7</v>
      </c>
    </row>
    <row r="1611" spans="1:8" x14ac:dyDescent="0.25">
      <c r="A1611" s="74" t="s">
        <v>10</v>
      </c>
      <c r="B1611" s="70">
        <v>0</v>
      </c>
      <c r="C1611" s="70">
        <v>0</v>
      </c>
      <c r="D1611" s="70">
        <v>1</v>
      </c>
      <c r="E1611" s="70">
        <v>0</v>
      </c>
      <c r="F1611" s="70">
        <v>1</v>
      </c>
      <c r="G1611" s="70">
        <v>0</v>
      </c>
      <c r="H1611" s="70">
        <f t="shared" si="65"/>
        <v>2</v>
      </c>
    </row>
    <row r="1612" spans="1:8" x14ac:dyDescent="0.25">
      <c r="A1612" s="74" t="s">
        <v>11</v>
      </c>
      <c r="B1612" s="70">
        <v>3</v>
      </c>
      <c r="C1612" s="70">
        <v>712</v>
      </c>
      <c r="D1612" s="70">
        <v>8625</v>
      </c>
      <c r="E1612" s="70">
        <v>2071</v>
      </c>
      <c r="F1612" s="70">
        <v>85</v>
      </c>
      <c r="G1612" s="70">
        <v>13</v>
      </c>
      <c r="H1612" s="70">
        <f t="shared" si="65"/>
        <v>11509</v>
      </c>
    </row>
    <row r="1613" spans="1:8" x14ac:dyDescent="0.25">
      <c r="A1613" s="74" t="s">
        <v>12</v>
      </c>
      <c r="B1613" s="70">
        <v>0</v>
      </c>
      <c r="C1613" s="70">
        <v>2</v>
      </c>
      <c r="D1613" s="70">
        <v>250</v>
      </c>
      <c r="E1613" s="70">
        <v>132</v>
      </c>
      <c r="F1613" s="70">
        <v>13</v>
      </c>
      <c r="G1613" s="70">
        <v>7</v>
      </c>
      <c r="H1613" s="70">
        <f t="shared" si="65"/>
        <v>404</v>
      </c>
    </row>
    <row r="1614" spans="1:8" x14ac:dyDescent="0.25">
      <c r="A1614" s="74" t="s">
        <v>32</v>
      </c>
      <c r="B1614" s="70">
        <v>0</v>
      </c>
      <c r="C1614" s="70">
        <v>0</v>
      </c>
      <c r="D1614" s="70">
        <v>0</v>
      </c>
      <c r="E1614" s="70">
        <v>7</v>
      </c>
      <c r="F1614" s="70">
        <v>0</v>
      </c>
      <c r="G1614" s="70">
        <v>0</v>
      </c>
      <c r="H1614" s="70">
        <f t="shared" si="65"/>
        <v>7</v>
      </c>
    </row>
    <row r="1615" spans="1:8" x14ac:dyDescent="0.25">
      <c r="A1615" s="74" t="s">
        <v>212</v>
      </c>
      <c r="B1615" s="70">
        <v>0</v>
      </c>
      <c r="C1615" s="70">
        <v>13</v>
      </c>
      <c r="D1615" s="70">
        <v>106</v>
      </c>
      <c r="E1615" s="70">
        <v>339</v>
      </c>
      <c r="F1615" s="70">
        <v>0</v>
      </c>
      <c r="G1615" s="70">
        <v>2</v>
      </c>
      <c r="H1615" s="70">
        <f t="shared" si="65"/>
        <v>460</v>
      </c>
    </row>
    <row r="1616" spans="1:8" x14ac:dyDescent="0.25">
      <c r="A1616" s="74" t="s">
        <v>46</v>
      </c>
      <c r="B1616" s="70">
        <v>0</v>
      </c>
      <c r="C1616" s="70">
        <v>0</v>
      </c>
      <c r="D1616" s="70">
        <v>0</v>
      </c>
      <c r="E1616" s="70">
        <v>0</v>
      </c>
      <c r="F1616" s="70">
        <v>0</v>
      </c>
      <c r="G1616" s="70">
        <v>0</v>
      </c>
      <c r="H1616" s="70">
        <f t="shared" si="65"/>
        <v>0</v>
      </c>
    </row>
    <row r="1617" spans="1:8" x14ac:dyDescent="0.25">
      <c r="A1617" s="74" t="s">
        <v>13</v>
      </c>
      <c r="B1617" s="70">
        <v>0</v>
      </c>
      <c r="C1617" s="70">
        <v>0</v>
      </c>
      <c r="D1617" s="70">
        <v>0</v>
      </c>
      <c r="E1617" s="70">
        <v>0</v>
      </c>
      <c r="F1617" s="70">
        <v>0</v>
      </c>
      <c r="G1617" s="70">
        <v>0</v>
      </c>
      <c r="H1617" s="70">
        <f t="shared" si="65"/>
        <v>0</v>
      </c>
    </row>
    <row r="1618" spans="1:8" x14ac:dyDescent="0.25">
      <c r="A1618" s="74" t="s">
        <v>14</v>
      </c>
      <c r="B1618" s="70">
        <v>11</v>
      </c>
      <c r="C1618" s="70">
        <v>49</v>
      </c>
      <c r="D1618" s="70">
        <v>138</v>
      </c>
      <c r="E1618" s="70">
        <v>176</v>
      </c>
      <c r="F1618" s="70">
        <v>6</v>
      </c>
      <c r="G1618" s="70">
        <v>0</v>
      </c>
      <c r="H1618" s="70">
        <f t="shared" si="65"/>
        <v>380</v>
      </c>
    </row>
    <row r="1619" spans="1:8" x14ac:dyDescent="0.25">
      <c r="A1619" s="74" t="s">
        <v>40</v>
      </c>
      <c r="B1619" s="70">
        <v>1</v>
      </c>
      <c r="C1619" s="70">
        <v>0</v>
      </c>
      <c r="D1619" s="70">
        <v>0</v>
      </c>
      <c r="E1619" s="70">
        <v>0</v>
      </c>
      <c r="F1619" s="70">
        <v>0</v>
      </c>
      <c r="G1619" s="70">
        <v>0</v>
      </c>
      <c r="H1619" s="70">
        <f t="shared" si="65"/>
        <v>1</v>
      </c>
    </row>
    <row r="1620" spans="1:8" x14ac:dyDescent="0.25">
      <c r="A1620" s="74" t="s">
        <v>52</v>
      </c>
      <c r="B1620" s="70">
        <v>0</v>
      </c>
      <c r="C1620" s="70">
        <v>0</v>
      </c>
      <c r="D1620" s="70">
        <v>0</v>
      </c>
      <c r="E1620" s="70">
        <v>0</v>
      </c>
      <c r="F1620" s="70">
        <v>0</v>
      </c>
      <c r="G1620" s="70">
        <v>0</v>
      </c>
      <c r="H1620" s="70">
        <f t="shared" si="65"/>
        <v>0</v>
      </c>
    </row>
    <row r="1621" spans="1:8" x14ac:dyDescent="0.25">
      <c r="A1621" s="74" t="s">
        <v>53</v>
      </c>
      <c r="B1621" s="70">
        <v>0</v>
      </c>
      <c r="C1621" s="70">
        <v>0</v>
      </c>
      <c r="D1621" s="70">
        <v>0</v>
      </c>
      <c r="E1621" s="70">
        <v>0</v>
      </c>
      <c r="F1621" s="70">
        <v>0</v>
      </c>
      <c r="G1621" s="70">
        <v>0</v>
      </c>
      <c r="H1621" s="70">
        <f t="shared" si="65"/>
        <v>0</v>
      </c>
    </row>
    <row r="1622" spans="1:8" x14ac:dyDescent="0.25">
      <c r="A1622" s="74" t="s">
        <v>15</v>
      </c>
      <c r="B1622" s="70">
        <v>2</v>
      </c>
      <c r="C1622" s="70">
        <v>18</v>
      </c>
      <c r="D1622" s="70">
        <v>44</v>
      </c>
      <c r="E1622" s="70">
        <v>27</v>
      </c>
      <c r="F1622" s="70">
        <v>6</v>
      </c>
      <c r="G1622" s="70">
        <v>5</v>
      </c>
      <c r="H1622" s="70">
        <f t="shared" si="65"/>
        <v>102</v>
      </c>
    </row>
    <row r="1623" spans="1:8" x14ac:dyDescent="0.25">
      <c r="A1623" s="74" t="s">
        <v>54</v>
      </c>
      <c r="B1623" s="70">
        <v>0</v>
      </c>
      <c r="C1623" s="70">
        <v>0</v>
      </c>
      <c r="D1623" s="70">
        <v>0</v>
      </c>
      <c r="E1623" s="70">
        <v>8</v>
      </c>
      <c r="F1623" s="70">
        <v>0</v>
      </c>
      <c r="G1623" s="70">
        <v>1</v>
      </c>
      <c r="H1623" s="70">
        <f t="shared" si="65"/>
        <v>9</v>
      </c>
    </row>
    <row r="1624" spans="1:8" x14ac:dyDescent="0.25">
      <c r="A1624" s="74" t="s">
        <v>47</v>
      </c>
      <c r="B1624" s="70">
        <v>0</v>
      </c>
      <c r="C1624" s="70">
        <v>0</v>
      </c>
      <c r="D1624" s="70">
        <v>3</v>
      </c>
      <c r="E1624" s="70">
        <v>0</v>
      </c>
      <c r="F1624" s="70">
        <v>0</v>
      </c>
      <c r="G1624" s="70">
        <v>0</v>
      </c>
      <c r="H1624" s="70">
        <f t="shared" si="65"/>
        <v>3</v>
      </c>
    </row>
    <row r="1625" spans="1:8" x14ac:dyDescent="0.25">
      <c r="A1625" s="74" t="s">
        <v>16</v>
      </c>
      <c r="B1625" s="70">
        <v>0</v>
      </c>
      <c r="C1625" s="70">
        <v>0</v>
      </c>
      <c r="D1625" s="70">
        <v>0</v>
      </c>
      <c r="E1625" s="70">
        <v>0</v>
      </c>
      <c r="F1625" s="70">
        <v>0</v>
      </c>
      <c r="G1625" s="70">
        <v>0</v>
      </c>
      <c r="H1625" s="70">
        <f t="shared" si="65"/>
        <v>0</v>
      </c>
    </row>
    <row r="1626" spans="1:8" x14ac:dyDescent="0.25">
      <c r="A1626" s="74" t="s">
        <v>55</v>
      </c>
      <c r="B1626" s="70">
        <v>0</v>
      </c>
      <c r="C1626" s="70">
        <v>0</v>
      </c>
      <c r="D1626" s="70">
        <v>0</v>
      </c>
      <c r="E1626" s="70">
        <v>0</v>
      </c>
      <c r="F1626" s="70">
        <v>0</v>
      </c>
      <c r="G1626" s="70">
        <v>0</v>
      </c>
      <c r="H1626" s="70">
        <f t="shared" si="65"/>
        <v>0</v>
      </c>
    </row>
    <row r="1627" spans="1:8" x14ac:dyDescent="0.25">
      <c r="A1627" s="74" t="s">
        <v>17</v>
      </c>
      <c r="B1627" s="70">
        <v>0</v>
      </c>
      <c r="C1627" s="70">
        <v>0</v>
      </c>
      <c r="D1627" s="70">
        <v>0</v>
      </c>
      <c r="E1627" s="70">
        <v>0</v>
      </c>
      <c r="F1627" s="70">
        <v>0</v>
      </c>
      <c r="G1627" s="70">
        <v>60</v>
      </c>
      <c r="H1627" s="70">
        <f t="shared" si="65"/>
        <v>60</v>
      </c>
    </row>
    <row r="1628" spans="1:8" x14ac:dyDescent="0.25">
      <c r="A1628" s="74" t="s">
        <v>213</v>
      </c>
      <c r="B1628" s="70"/>
      <c r="C1628" s="70"/>
      <c r="D1628" s="70"/>
      <c r="E1628" s="70"/>
      <c r="F1628" s="70"/>
      <c r="G1628" s="70"/>
      <c r="H1628" s="70">
        <f t="shared" si="65"/>
        <v>0</v>
      </c>
    </row>
    <row r="1629" spans="1:8" x14ac:dyDescent="0.25">
      <c r="A1629" s="256" t="s">
        <v>24</v>
      </c>
      <c r="B1629" s="257">
        <v>123</v>
      </c>
      <c r="C1629" s="257">
        <v>877</v>
      </c>
      <c r="D1629" s="257">
        <v>9332</v>
      </c>
      <c r="E1629" s="257">
        <v>2842</v>
      </c>
      <c r="F1629" s="257">
        <v>166</v>
      </c>
      <c r="G1629" s="257">
        <v>162</v>
      </c>
      <c r="H1629" s="257">
        <f t="shared" si="65"/>
        <v>13502</v>
      </c>
    </row>
    <row r="1632" spans="1:8" x14ac:dyDescent="0.25">
      <c r="A1632" s="1" t="s">
        <v>236</v>
      </c>
    </row>
    <row r="1633" spans="1:10" x14ac:dyDescent="0.25">
      <c r="A1633" s="1" t="s">
        <v>113</v>
      </c>
    </row>
    <row r="1635" spans="1:10" x14ac:dyDescent="0.25">
      <c r="B1635" s="1" t="s">
        <v>20</v>
      </c>
      <c r="C1635" s="1" t="s">
        <v>21</v>
      </c>
    </row>
    <row r="1636" spans="1:10" x14ac:dyDescent="0.25">
      <c r="A1636" s="200" t="s">
        <v>19</v>
      </c>
      <c r="B1636" s="162">
        <v>28</v>
      </c>
      <c r="C1636" s="162">
        <v>3</v>
      </c>
      <c r="D1636" s="162">
        <v>8</v>
      </c>
      <c r="E1636" s="162">
        <v>13</v>
      </c>
      <c r="F1636" s="162">
        <v>18</v>
      </c>
      <c r="G1636" s="162">
        <v>23</v>
      </c>
      <c r="H1636" s="160" t="s">
        <v>24</v>
      </c>
    </row>
    <row r="1637" spans="1:10" x14ac:dyDescent="0.25">
      <c r="A1637" s="74" t="s">
        <v>1</v>
      </c>
      <c r="B1637" s="70">
        <v>0</v>
      </c>
      <c r="C1637" s="70">
        <v>21</v>
      </c>
      <c r="D1637" s="70">
        <v>56</v>
      </c>
      <c r="E1637" s="70">
        <v>54</v>
      </c>
      <c r="F1637" s="70">
        <v>32</v>
      </c>
      <c r="G1637" s="70">
        <v>25</v>
      </c>
      <c r="H1637" s="70">
        <f>SUM(B1637:G1637)</f>
        <v>188</v>
      </c>
    </row>
    <row r="1638" spans="1:10" x14ac:dyDescent="0.25">
      <c r="A1638" s="74" t="s">
        <v>49</v>
      </c>
      <c r="B1638" s="70">
        <v>0</v>
      </c>
      <c r="C1638" s="70">
        <v>0</v>
      </c>
      <c r="D1638" s="70">
        <v>0</v>
      </c>
      <c r="E1638" s="70">
        <v>0</v>
      </c>
      <c r="F1638" s="70">
        <v>0</v>
      </c>
      <c r="G1638" s="70">
        <v>0</v>
      </c>
      <c r="H1638" s="70">
        <f t="shared" ref="H1638:H1674" si="66">SUM(B1638:G1638)</f>
        <v>0</v>
      </c>
    </row>
    <row r="1639" spans="1:10" x14ac:dyDescent="0.25">
      <c r="A1639" s="74" t="s">
        <v>45</v>
      </c>
      <c r="B1639" s="70">
        <v>0</v>
      </c>
      <c r="C1639" s="70">
        <v>0</v>
      </c>
      <c r="D1639" s="70">
        <v>0</v>
      </c>
      <c r="E1639" s="70">
        <v>0</v>
      </c>
      <c r="F1639" s="70">
        <v>0</v>
      </c>
      <c r="G1639" s="70">
        <v>0</v>
      </c>
      <c r="H1639" s="70">
        <f t="shared" si="66"/>
        <v>0</v>
      </c>
    </row>
    <row r="1640" spans="1:10" x14ac:dyDescent="0.25">
      <c r="A1640" s="74" t="s">
        <v>41</v>
      </c>
      <c r="B1640" s="70">
        <v>44</v>
      </c>
      <c r="C1640" s="70">
        <v>9</v>
      </c>
      <c r="D1640" s="70">
        <v>5</v>
      </c>
      <c r="E1640" s="70">
        <v>0</v>
      </c>
      <c r="F1640" s="70">
        <v>0</v>
      </c>
      <c r="G1640" s="70">
        <v>0</v>
      </c>
      <c r="H1640" s="70">
        <f t="shared" si="66"/>
        <v>58</v>
      </c>
      <c r="J1640" t="s">
        <v>157</v>
      </c>
    </row>
    <row r="1641" spans="1:10" x14ac:dyDescent="0.25">
      <c r="A1641" s="74" t="s">
        <v>2</v>
      </c>
      <c r="B1641" s="70">
        <v>42</v>
      </c>
      <c r="C1641" s="70">
        <v>28</v>
      </c>
      <c r="D1641" s="70">
        <v>10</v>
      </c>
      <c r="E1641" s="70">
        <v>7</v>
      </c>
      <c r="F1641" s="70">
        <v>1</v>
      </c>
      <c r="G1641" s="70">
        <v>0</v>
      </c>
      <c r="H1641" s="70">
        <f t="shared" si="66"/>
        <v>88</v>
      </c>
    </row>
    <row r="1642" spans="1:10" x14ac:dyDescent="0.25">
      <c r="A1642" s="74" t="s">
        <v>237</v>
      </c>
      <c r="B1642" s="70">
        <v>0</v>
      </c>
      <c r="C1642" s="70">
        <v>0</v>
      </c>
      <c r="D1642" s="70">
        <v>64</v>
      </c>
      <c r="E1642" s="70">
        <v>0</v>
      </c>
      <c r="F1642" s="70">
        <v>0</v>
      </c>
      <c r="G1642" s="70">
        <v>0</v>
      </c>
      <c r="H1642" s="70">
        <f t="shared" si="66"/>
        <v>64</v>
      </c>
    </row>
    <row r="1643" spans="1:10" x14ac:dyDescent="0.25">
      <c r="A1643" s="74" t="s">
        <v>43</v>
      </c>
      <c r="B1643" s="70">
        <v>0</v>
      </c>
      <c r="C1643" s="70">
        <v>0</v>
      </c>
      <c r="D1643" s="70">
        <v>0</v>
      </c>
      <c r="E1643" s="70">
        <v>0</v>
      </c>
      <c r="F1643" s="70">
        <v>0</v>
      </c>
      <c r="G1643" s="70">
        <v>0</v>
      </c>
      <c r="H1643" s="70">
        <f t="shared" si="66"/>
        <v>0</v>
      </c>
    </row>
    <row r="1644" spans="1:10" x14ac:dyDescent="0.25">
      <c r="A1644" s="74" t="s">
        <v>3</v>
      </c>
      <c r="B1644" s="70">
        <v>13</v>
      </c>
      <c r="C1644" s="70">
        <v>6</v>
      </c>
      <c r="D1644" s="70">
        <v>8</v>
      </c>
      <c r="E1644" s="70">
        <v>1</v>
      </c>
      <c r="F1644" s="70">
        <v>0</v>
      </c>
      <c r="G1644" s="70">
        <v>4</v>
      </c>
      <c r="H1644" s="70">
        <f t="shared" si="66"/>
        <v>32</v>
      </c>
    </row>
    <row r="1645" spans="1:10" x14ac:dyDescent="0.25">
      <c r="A1645" s="74" t="s">
        <v>4</v>
      </c>
      <c r="B1645" s="70">
        <v>0</v>
      </c>
      <c r="C1645" s="70">
        <v>0</v>
      </c>
      <c r="D1645" s="70">
        <v>0</v>
      </c>
      <c r="E1645" s="70">
        <v>3</v>
      </c>
      <c r="F1645" s="70">
        <v>1</v>
      </c>
      <c r="G1645" s="70">
        <v>0</v>
      </c>
      <c r="H1645" s="70">
        <f t="shared" si="66"/>
        <v>4</v>
      </c>
    </row>
    <row r="1646" spans="1:10" x14ac:dyDescent="0.25">
      <c r="A1646" s="74" t="s">
        <v>48</v>
      </c>
      <c r="B1646" s="70">
        <v>0</v>
      </c>
      <c r="C1646" s="70">
        <v>1</v>
      </c>
      <c r="D1646" s="70">
        <v>0</v>
      </c>
      <c r="E1646" s="70">
        <v>0</v>
      </c>
      <c r="F1646" s="70">
        <v>0</v>
      </c>
      <c r="G1646" s="70">
        <v>0</v>
      </c>
      <c r="H1646" s="70">
        <f t="shared" si="66"/>
        <v>1</v>
      </c>
    </row>
    <row r="1647" spans="1:10" x14ac:dyDescent="0.25">
      <c r="A1647" s="74" t="s">
        <v>6</v>
      </c>
      <c r="B1647" s="70">
        <v>0</v>
      </c>
      <c r="C1647" s="70">
        <v>0</v>
      </c>
      <c r="D1647" s="70">
        <v>0</v>
      </c>
      <c r="E1647" s="70">
        <v>0</v>
      </c>
      <c r="F1647" s="70">
        <v>0</v>
      </c>
      <c r="G1647" s="70">
        <v>0</v>
      </c>
      <c r="H1647" s="70">
        <f t="shared" si="66"/>
        <v>0</v>
      </c>
    </row>
    <row r="1648" spans="1:10" x14ac:dyDescent="0.25">
      <c r="A1648" s="74" t="s">
        <v>7</v>
      </c>
      <c r="B1648" s="70">
        <v>0</v>
      </c>
      <c r="C1648" s="70">
        <v>8</v>
      </c>
      <c r="D1648" s="70">
        <v>2</v>
      </c>
      <c r="E1648" s="70">
        <v>5</v>
      </c>
      <c r="F1648" s="70">
        <v>4</v>
      </c>
      <c r="G1648" s="70">
        <v>2</v>
      </c>
      <c r="H1648" s="70">
        <f t="shared" si="66"/>
        <v>21</v>
      </c>
    </row>
    <row r="1649" spans="1:8" x14ac:dyDescent="0.25">
      <c r="A1649" s="74" t="s">
        <v>81</v>
      </c>
      <c r="B1649" s="70">
        <v>0</v>
      </c>
      <c r="C1649" s="70">
        <v>0</v>
      </c>
      <c r="D1649" s="70">
        <v>0</v>
      </c>
      <c r="E1649" s="70">
        <v>0</v>
      </c>
      <c r="F1649" s="70">
        <v>0</v>
      </c>
      <c r="G1649" s="70">
        <v>0</v>
      </c>
      <c r="H1649" s="70">
        <f t="shared" si="66"/>
        <v>0</v>
      </c>
    </row>
    <row r="1650" spans="1:8" x14ac:dyDescent="0.25">
      <c r="A1650" s="74" t="s">
        <v>50</v>
      </c>
      <c r="B1650" s="70">
        <v>0</v>
      </c>
      <c r="C1650" s="70">
        <v>0</v>
      </c>
      <c r="D1650" s="70">
        <v>2</v>
      </c>
      <c r="E1650" s="70">
        <v>1</v>
      </c>
      <c r="F1650" s="70">
        <v>1</v>
      </c>
      <c r="G1650" s="70">
        <v>0</v>
      </c>
      <c r="H1650" s="70">
        <f t="shared" si="66"/>
        <v>4</v>
      </c>
    </row>
    <row r="1651" spans="1:8" x14ac:dyDescent="0.25">
      <c r="A1651" s="74" t="s">
        <v>51</v>
      </c>
      <c r="B1651" s="70">
        <v>0</v>
      </c>
      <c r="C1651" s="70">
        <v>0</v>
      </c>
      <c r="D1651" s="70">
        <v>0</v>
      </c>
      <c r="E1651" s="70">
        <v>0</v>
      </c>
      <c r="F1651" s="70">
        <v>0</v>
      </c>
      <c r="G1651" s="70">
        <v>0</v>
      </c>
      <c r="H1651" s="70">
        <f t="shared" si="66"/>
        <v>0</v>
      </c>
    </row>
    <row r="1652" spans="1:8" x14ac:dyDescent="0.25">
      <c r="A1652" s="74" t="s">
        <v>42</v>
      </c>
      <c r="B1652" s="70">
        <v>0</v>
      </c>
      <c r="C1652" s="70">
        <v>1</v>
      </c>
      <c r="D1652" s="70">
        <v>2</v>
      </c>
      <c r="E1652" s="70">
        <v>2</v>
      </c>
      <c r="F1652" s="70">
        <v>0</v>
      </c>
      <c r="G1652" s="70">
        <v>0</v>
      </c>
      <c r="H1652" s="70">
        <f t="shared" si="66"/>
        <v>5</v>
      </c>
    </row>
    <row r="1653" spans="1:8" x14ac:dyDescent="0.25">
      <c r="A1653" s="74" t="s">
        <v>8</v>
      </c>
      <c r="B1653" s="70">
        <v>0</v>
      </c>
      <c r="C1653" s="70">
        <v>0</v>
      </c>
      <c r="D1653" s="70">
        <v>0</v>
      </c>
      <c r="E1653" s="70">
        <v>5</v>
      </c>
      <c r="F1653" s="70">
        <v>14</v>
      </c>
      <c r="G1653" s="70">
        <v>3</v>
      </c>
      <c r="H1653" s="70">
        <f t="shared" si="66"/>
        <v>22</v>
      </c>
    </row>
    <row r="1654" spans="1:8" x14ac:dyDescent="0.25">
      <c r="A1654" s="74" t="s">
        <v>9</v>
      </c>
      <c r="B1654" s="70">
        <v>0</v>
      </c>
      <c r="C1654" s="70">
        <v>0</v>
      </c>
      <c r="D1654" s="70">
        <v>0</v>
      </c>
      <c r="E1654" s="70">
        <v>0</v>
      </c>
      <c r="F1654" s="70">
        <v>0</v>
      </c>
      <c r="G1654" s="70">
        <v>30</v>
      </c>
      <c r="H1654" s="70">
        <f t="shared" si="66"/>
        <v>30</v>
      </c>
    </row>
    <row r="1655" spans="1:8" x14ac:dyDescent="0.25">
      <c r="A1655" s="74" t="s">
        <v>44</v>
      </c>
      <c r="B1655" s="70">
        <v>0</v>
      </c>
      <c r="C1655" s="70">
        <v>4</v>
      </c>
      <c r="D1655" s="70">
        <v>0</v>
      </c>
      <c r="E1655" s="70">
        <v>0</v>
      </c>
      <c r="F1655" s="70">
        <v>0</v>
      </c>
      <c r="G1655" s="70">
        <v>3</v>
      </c>
      <c r="H1655" s="70">
        <f t="shared" si="66"/>
        <v>7</v>
      </c>
    </row>
    <row r="1656" spans="1:8" x14ac:dyDescent="0.25">
      <c r="A1656" s="74" t="s">
        <v>10</v>
      </c>
      <c r="B1656" s="70">
        <v>0</v>
      </c>
      <c r="C1656" s="70">
        <v>0</v>
      </c>
      <c r="D1656" s="70">
        <v>0</v>
      </c>
      <c r="E1656" s="70">
        <v>0</v>
      </c>
      <c r="F1656" s="70">
        <v>1</v>
      </c>
      <c r="G1656" s="70">
        <v>0</v>
      </c>
      <c r="H1656" s="70">
        <f t="shared" si="66"/>
        <v>1</v>
      </c>
    </row>
    <row r="1657" spans="1:8" x14ac:dyDescent="0.25">
      <c r="A1657" s="74" t="s">
        <v>11</v>
      </c>
      <c r="B1657" s="70">
        <v>3</v>
      </c>
      <c r="C1657" s="70">
        <v>712</v>
      </c>
      <c r="D1657" s="70">
        <v>8625</v>
      </c>
      <c r="E1657" s="70">
        <v>2070</v>
      </c>
      <c r="F1657" s="70">
        <v>85</v>
      </c>
      <c r="G1657" s="70">
        <v>13</v>
      </c>
      <c r="H1657" s="70">
        <f t="shared" si="66"/>
        <v>11508</v>
      </c>
    </row>
    <row r="1658" spans="1:8" x14ac:dyDescent="0.25">
      <c r="A1658" s="74" t="s">
        <v>12</v>
      </c>
      <c r="B1658" s="70">
        <v>0</v>
      </c>
      <c r="C1658" s="70">
        <v>2</v>
      </c>
      <c r="D1658" s="70">
        <v>250</v>
      </c>
      <c r="E1658" s="70">
        <v>129</v>
      </c>
      <c r="F1658" s="70">
        <v>2</v>
      </c>
      <c r="G1658" s="70">
        <v>3</v>
      </c>
      <c r="H1658" s="70">
        <f t="shared" si="66"/>
        <v>386</v>
      </c>
    </row>
    <row r="1659" spans="1:8" x14ac:dyDescent="0.25">
      <c r="A1659" s="74" t="s">
        <v>32</v>
      </c>
      <c r="B1659" s="70">
        <v>0</v>
      </c>
      <c r="C1659" s="70">
        <v>0</v>
      </c>
      <c r="D1659" s="70">
        <v>0</v>
      </c>
      <c r="E1659" s="70">
        <v>5</v>
      </c>
      <c r="F1659" s="70">
        <v>0</v>
      </c>
      <c r="G1659" s="70">
        <v>0</v>
      </c>
      <c r="H1659" s="70">
        <f t="shared" si="66"/>
        <v>5</v>
      </c>
    </row>
    <row r="1660" spans="1:8" x14ac:dyDescent="0.25">
      <c r="A1660" s="74" t="s">
        <v>212</v>
      </c>
      <c r="B1660" s="70">
        <v>0</v>
      </c>
      <c r="C1660" s="70">
        <v>13</v>
      </c>
      <c r="D1660" s="70">
        <v>46</v>
      </c>
      <c r="E1660" s="70">
        <v>328</v>
      </c>
      <c r="F1660" s="70">
        <v>0</v>
      </c>
      <c r="G1660" s="70">
        <v>2</v>
      </c>
      <c r="H1660" s="70">
        <f t="shared" si="66"/>
        <v>389</v>
      </c>
    </row>
    <row r="1661" spans="1:8" x14ac:dyDescent="0.25">
      <c r="A1661" s="74" t="s">
        <v>46</v>
      </c>
      <c r="B1661" s="70">
        <v>0</v>
      </c>
      <c r="C1661" s="70">
        <v>0</v>
      </c>
      <c r="D1661" s="70">
        <v>0</v>
      </c>
      <c r="E1661" s="70">
        <v>0</v>
      </c>
      <c r="F1661" s="70">
        <v>0</v>
      </c>
      <c r="G1661" s="70">
        <v>0</v>
      </c>
      <c r="H1661" s="70">
        <f t="shared" si="66"/>
        <v>0</v>
      </c>
    </row>
    <row r="1662" spans="1:8" x14ac:dyDescent="0.25">
      <c r="A1662" s="74" t="s">
        <v>13</v>
      </c>
      <c r="B1662" s="70">
        <v>0</v>
      </c>
      <c r="C1662" s="70">
        <v>0</v>
      </c>
      <c r="D1662" s="70">
        <v>0</v>
      </c>
      <c r="E1662" s="70">
        <v>0</v>
      </c>
      <c r="F1662" s="70">
        <v>0</v>
      </c>
      <c r="G1662" s="70">
        <v>0</v>
      </c>
      <c r="H1662" s="70">
        <f t="shared" si="66"/>
        <v>0</v>
      </c>
    </row>
    <row r="1663" spans="1:8" x14ac:dyDescent="0.25">
      <c r="A1663" s="74" t="s">
        <v>14</v>
      </c>
      <c r="B1663" s="70">
        <v>11</v>
      </c>
      <c r="C1663" s="70">
        <v>49</v>
      </c>
      <c r="D1663" s="70">
        <v>137</v>
      </c>
      <c r="E1663" s="70">
        <v>176</v>
      </c>
      <c r="F1663" s="70">
        <v>6</v>
      </c>
      <c r="G1663" s="70">
        <v>0</v>
      </c>
      <c r="H1663" s="70">
        <f t="shared" si="66"/>
        <v>379</v>
      </c>
    </row>
    <row r="1664" spans="1:8" x14ac:dyDescent="0.25">
      <c r="A1664" s="74" t="s">
        <v>40</v>
      </c>
      <c r="B1664" s="70">
        <v>1</v>
      </c>
      <c r="C1664" s="70">
        <v>0</v>
      </c>
      <c r="D1664" s="70">
        <v>0</v>
      </c>
      <c r="E1664" s="70">
        <v>0</v>
      </c>
      <c r="F1664" s="70">
        <v>0</v>
      </c>
      <c r="G1664" s="70">
        <v>0</v>
      </c>
      <c r="H1664" s="70">
        <f t="shared" si="66"/>
        <v>1</v>
      </c>
    </row>
    <row r="1665" spans="1:8" x14ac:dyDescent="0.25">
      <c r="A1665" s="74" t="s">
        <v>52</v>
      </c>
      <c r="B1665" s="70">
        <v>0</v>
      </c>
      <c r="C1665" s="70">
        <v>0</v>
      </c>
      <c r="D1665" s="70">
        <v>0</v>
      </c>
      <c r="E1665" s="70">
        <v>0</v>
      </c>
      <c r="F1665" s="70">
        <v>0</v>
      </c>
      <c r="G1665" s="70">
        <v>0</v>
      </c>
      <c r="H1665" s="70">
        <f t="shared" si="66"/>
        <v>0</v>
      </c>
    </row>
    <row r="1666" spans="1:8" x14ac:dyDescent="0.25">
      <c r="A1666" s="74" t="s">
        <v>53</v>
      </c>
      <c r="B1666" s="70">
        <v>0</v>
      </c>
      <c r="C1666" s="70">
        <v>0</v>
      </c>
      <c r="D1666" s="70">
        <v>0</v>
      </c>
      <c r="E1666" s="70">
        <v>0</v>
      </c>
      <c r="F1666" s="70">
        <v>0</v>
      </c>
      <c r="G1666" s="70">
        <v>0</v>
      </c>
      <c r="H1666" s="70">
        <f t="shared" si="66"/>
        <v>0</v>
      </c>
    </row>
    <row r="1667" spans="1:8" x14ac:dyDescent="0.25">
      <c r="A1667" s="74" t="s">
        <v>15</v>
      </c>
      <c r="B1667" s="70">
        <v>2</v>
      </c>
      <c r="C1667" s="70">
        <v>18</v>
      </c>
      <c r="D1667" s="70">
        <v>44</v>
      </c>
      <c r="E1667" s="70">
        <v>27</v>
      </c>
      <c r="F1667" s="70">
        <v>6</v>
      </c>
      <c r="G1667" s="70">
        <v>5</v>
      </c>
      <c r="H1667" s="70">
        <f t="shared" si="66"/>
        <v>102</v>
      </c>
    </row>
    <row r="1668" spans="1:8" x14ac:dyDescent="0.25">
      <c r="A1668" s="74" t="s">
        <v>54</v>
      </c>
      <c r="B1668" s="70">
        <v>0</v>
      </c>
      <c r="C1668" s="70">
        <v>0</v>
      </c>
      <c r="D1668" s="70">
        <v>0</v>
      </c>
      <c r="E1668" s="70">
        <v>8</v>
      </c>
      <c r="F1668" s="70">
        <v>0</v>
      </c>
      <c r="G1668" s="70">
        <v>1</v>
      </c>
      <c r="H1668" s="70">
        <f t="shared" si="66"/>
        <v>9</v>
      </c>
    </row>
    <row r="1669" spans="1:8" x14ac:dyDescent="0.25">
      <c r="A1669" s="74" t="s">
        <v>47</v>
      </c>
      <c r="B1669" s="70">
        <v>0</v>
      </c>
      <c r="C1669" s="70">
        <v>0</v>
      </c>
      <c r="D1669" s="70">
        <v>3</v>
      </c>
      <c r="E1669" s="70">
        <v>0</v>
      </c>
      <c r="F1669" s="70">
        <v>0</v>
      </c>
      <c r="G1669" s="70">
        <v>0</v>
      </c>
      <c r="H1669" s="70">
        <f t="shared" si="66"/>
        <v>3</v>
      </c>
    </row>
    <row r="1670" spans="1:8" x14ac:dyDescent="0.25">
      <c r="A1670" s="74" t="s">
        <v>16</v>
      </c>
      <c r="B1670" s="70">
        <v>0</v>
      </c>
      <c r="C1670" s="70">
        <v>0</v>
      </c>
      <c r="D1670" s="70">
        <v>0</v>
      </c>
      <c r="E1670" s="70">
        <v>0</v>
      </c>
      <c r="F1670" s="70">
        <v>0</v>
      </c>
      <c r="G1670" s="70">
        <v>0</v>
      </c>
      <c r="H1670" s="70">
        <f t="shared" si="66"/>
        <v>0</v>
      </c>
    </row>
    <row r="1671" spans="1:8" x14ac:dyDescent="0.25">
      <c r="A1671" s="74" t="s">
        <v>55</v>
      </c>
      <c r="B1671" s="70">
        <v>0</v>
      </c>
      <c r="C1671" s="70">
        <v>0</v>
      </c>
      <c r="D1671" s="70">
        <v>0</v>
      </c>
      <c r="E1671" s="70">
        <v>0</v>
      </c>
      <c r="F1671" s="70">
        <v>0</v>
      </c>
      <c r="G1671" s="70">
        <v>0</v>
      </c>
      <c r="H1671" s="70">
        <f t="shared" si="66"/>
        <v>0</v>
      </c>
    </row>
    <row r="1672" spans="1:8" x14ac:dyDescent="0.25">
      <c r="A1672" s="74" t="s">
        <v>17</v>
      </c>
      <c r="B1672" s="70">
        <v>0</v>
      </c>
      <c r="C1672" s="70">
        <v>0</v>
      </c>
      <c r="D1672" s="70">
        <v>0</v>
      </c>
      <c r="E1672" s="70">
        <v>0</v>
      </c>
      <c r="F1672" s="70">
        <v>0</v>
      </c>
      <c r="G1672" s="70">
        <v>60</v>
      </c>
      <c r="H1672" s="70">
        <f t="shared" si="66"/>
        <v>60</v>
      </c>
    </row>
    <row r="1673" spans="1:8" x14ac:dyDescent="0.25">
      <c r="A1673" s="74" t="s">
        <v>213</v>
      </c>
      <c r="B1673" s="70">
        <v>0</v>
      </c>
      <c r="C1673" s="70">
        <v>0</v>
      </c>
      <c r="D1673" s="70">
        <v>0</v>
      </c>
      <c r="E1673" s="70">
        <v>0</v>
      </c>
      <c r="F1673" s="70">
        <v>0</v>
      </c>
      <c r="G1673" s="70">
        <v>0</v>
      </c>
      <c r="H1673" s="70">
        <f t="shared" si="66"/>
        <v>0</v>
      </c>
    </row>
    <row r="1674" spans="1:8" x14ac:dyDescent="0.25">
      <c r="A1674" s="279" t="s">
        <v>24</v>
      </c>
      <c r="B1674" s="280">
        <v>116</v>
      </c>
      <c r="C1674" s="280">
        <v>872</v>
      </c>
      <c r="D1674" s="280">
        <v>9254</v>
      </c>
      <c r="E1674" s="280">
        <v>2821</v>
      </c>
      <c r="F1674" s="280">
        <v>153</v>
      </c>
      <c r="G1674" s="280">
        <v>151</v>
      </c>
      <c r="H1674" s="280">
        <f t="shared" si="66"/>
        <v>13367</v>
      </c>
    </row>
    <row r="1677" spans="1:8" x14ac:dyDescent="0.25">
      <c r="A1677" s="1" t="s">
        <v>245</v>
      </c>
      <c r="B1677" s="70"/>
      <c r="C1677" s="70"/>
      <c r="D1677" s="70"/>
      <c r="E1677" s="70"/>
      <c r="F1677" s="70"/>
      <c r="G1677" s="70"/>
      <c r="H1677" s="70"/>
    </row>
    <row r="1678" spans="1:8" x14ac:dyDescent="0.25">
      <c r="A1678" s="1" t="s">
        <v>111</v>
      </c>
    </row>
    <row r="1680" spans="1:8" x14ac:dyDescent="0.25">
      <c r="B1680" s="1" t="s">
        <v>20</v>
      </c>
      <c r="C1680" s="1" t="s">
        <v>21</v>
      </c>
    </row>
    <row r="1681" spans="1:8" x14ac:dyDescent="0.25">
      <c r="A1681" s="200" t="s">
        <v>19</v>
      </c>
      <c r="B1681" s="162">
        <v>28</v>
      </c>
      <c r="C1681" s="162">
        <v>3</v>
      </c>
      <c r="D1681" s="162">
        <v>8</v>
      </c>
      <c r="E1681" s="162">
        <v>13</v>
      </c>
      <c r="F1681" s="162">
        <v>18</v>
      </c>
      <c r="G1681" s="162">
        <v>23</v>
      </c>
      <c r="H1681" s="160" t="s">
        <v>24</v>
      </c>
    </row>
    <row r="1682" spans="1:8" x14ac:dyDescent="0.25">
      <c r="A1682" s="2" t="s">
        <v>1</v>
      </c>
      <c r="B1682" s="70">
        <v>0</v>
      </c>
      <c r="C1682" s="70">
        <v>14</v>
      </c>
      <c r="D1682" s="70">
        <v>19</v>
      </c>
      <c r="E1682" s="70">
        <v>27</v>
      </c>
      <c r="F1682" s="70">
        <v>24</v>
      </c>
      <c r="G1682" s="70">
        <v>51</v>
      </c>
      <c r="H1682" s="70">
        <f>SUM(B1682:G1682)</f>
        <v>135</v>
      </c>
    </row>
    <row r="1683" spans="1:8" x14ac:dyDescent="0.25">
      <c r="A1683" s="2" t="s">
        <v>49</v>
      </c>
      <c r="B1683" s="70">
        <v>0</v>
      </c>
      <c r="C1683" s="70">
        <v>0</v>
      </c>
      <c r="D1683" s="70">
        <v>0</v>
      </c>
      <c r="E1683" s="70">
        <v>0</v>
      </c>
      <c r="F1683" s="70">
        <v>0</v>
      </c>
      <c r="G1683" s="70">
        <v>0</v>
      </c>
      <c r="H1683" s="70">
        <f t="shared" ref="H1683:H1718" si="67">SUM(B1683:G1683)</f>
        <v>0</v>
      </c>
    </row>
    <row r="1684" spans="1:8" x14ac:dyDescent="0.25">
      <c r="A1684" s="2" t="s">
        <v>45</v>
      </c>
      <c r="B1684" s="70">
        <v>0</v>
      </c>
      <c r="C1684" s="70">
        <v>0</v>
      </c>
      <c r="D1684" s="70">
        <v>0</v>
      </c>
      <c r="E1684" s="70">
        <v>0</v>
      </c>
      <c r="F1684" s="70">
        <v>0</v>
      </c>
      <c r="G1684" s="70">
        <v>0</v>
      </c>
      <c r="H1684" s="70">
        <f t="shared" si="67"/>
        <v>0</v>
      </c>
    </row>
    <row r="1685" spans="1:8" x14ac:dyDescent="0.25">
      <c r="A1685" s="2" t="s">
        <v>41</v>
      </c>
      <c r="B1685" s="70">
        <v>18</v>
      </c>
      <c r="C1685" s="70">
        <v>14</v>
      </c>
      <c r="D1685" s="70">
        <v>0</v>
      </c>
      <c r="E1685" s="70">
        <v>1</v>
      </c>
      <c r="F1685" s="70">
        <v>1</v>
      </c>
      <c r="G1685" s="70">
        <v>0</v>
      </c>
      <c r="H1685" s="70">
        <f t="shared" si="67"/>
        <v>34</v>
      </c>
    </row>
    <row r="1686" spans="1:8" x14ac:dyDescent="0.25">
      <c r="A1686" s="2" t="s">
        <v>2</v>
      </c>
      <c r="B1686" s="70">
        <v>12</v>
      </c>
      <c r="C1686" s="70">
        <v>71</v>
      </c>
      <c r="D1686" s="70">
        <v>38</v>
      </c>
      <c r="E1686" s="70">
        <v>18</v>
      </c>
      <c r="F1686" s="70">
        <v>0</v>
      </c>
      <c r="G1686" s="70">
        <v>0</v>
      </c>
      <c r="H1686" s="70">
        <f t="shared" si="67"/>
        <v>139</v>
      </c>
    </row>
    <row r="1687" spans="1:8" x14ac:dyDescent="0.25">
      <c r="A1687" s="79" t="s">
        <v>237</v>
      </c>
      <c r="B1687" s="70">
        <v>0</v>
      </c>
      <c r="C1687" s="70">
        <v>0</v>
      </c>
      <c r="D1687" s="70">
        <v>0</v>
      </c>
      <c r="E1687" s="70">
        <v>0</v>
      </c>
      <c r="F1687" s="70">
        <v>0</v>
      </c>
      <c r="G1687" s="70">
        <v>0</v>
      </c>
      <c r="H1687" s="70">
        <f t="shared" si="67"/>
        <v>0</v>
      </c>
    </row>
    <row r="1688" spans="1:8" x14ac:dyDescent="0.25">
      <c r="A1688" s="2" t="s">
        <v>43</v>
      </c>
      <c r="B1688" s="70">
        <v>7</v>
      </c>
      <c r="C1688" s="70">
        <v>2</v>
      </c>
      <c r="D1688" s="70">
        <v>0</v>
      </c>
      <c r="E1688" s="70">
        <v>4</v>
      </c>
      <c r="F1688" s="70">
        <v>2</v>
      </c>
      <c r="G1688" s="70">
        <v>0</v>
      </c>
      <c r="H1688" s="70">
        <f t="shared" si="67"/>
        <v>15</v>
      </c>
    </row>
    <row r="1689" spans="1:8" x14ac:dyDescent="0.25">
      <c r="A1689" s="2" t="s">
        <v>3</v>
      </c>
      <c r="B1689" s="70">
        <v>14</v>
      </c>
      <c r="C1689" s="70">
        <v>13</v>
      </c>
      <c r="D1689" s="70">
        <v>2</v>
      </c>
      <c r="E1689" s="70">
        <v>3</v>
      </c>
      <c r="F1689" s="70">
        <v>5</v>
      </c>
      <c r="G1689" s="70">
        <v>0</v>
      </c>
      <c r="H1689" s="70">
        <f t="shared" si="67"/>
        <v>37</v>
      </c>
    </row>
    <row r="1690" spans="1:8" x14ac:dyDescent="0.25">
      <c r="A1690" s="2" t="s">
        <v>4</v>
      </c>
      <c r="B1690" s="70">
        <v>0</v>
      </c>
      <c r="C1690" s="70">
        <v>0</v>
      </c>
      <c r="D1690" s="70">
        <v>1</v>
      </c>
      <c r="E1690" s="70">
        <v>1</v>
      </c>
      <c r="F1690" s="70">
        <v>1</v>
      </c>
      <c r="G1690" s="70">
        <v>0</v>
      </c>
      <c r="H1690" s="70">
        <f t="shared" si="67"/>
        <v>3</v>
      </c>
    </row>
    <row r="1691" spans="1:8" x14ac:dyDescent="0.25">
      <c r="A1691" s="2" t="s">
        <v>48</v>
      </c>
      <c r="B1691" s="70">
        <v>0</v>
      </c>
      <c r="C1691" s="70">
        <v>0</v>
      </c>
      <c r="D1691" s="70">
        <v>0</v>
      </c>
      <c r="E1691" s="70">
        <v>0</v>
      </c>
      <c r="F1691" s="70">
        <v>0</v>
      </c>
      <c r="G1691" s="70">
        <v>0</v>
      </c>
      <c r="H1691" s="70">
        <f t="shared" si="67"/>
        <v>0</v>
      </c>
    </row>
    <row r="1692" spans="1:8" x14ac:dyDescent="0.25">
      <c r="A1692" s="2" t="s">
        <v>6</v>
      </c>
      <c r="B1692" s="70">
        <v>0</v>
      </c>
      <c r="C1692" s="70">
        <v>0</v>
      </c>
      <c r="D1692" s="70">
        <v>0</v>
      </c>
      <c r="E1692" s="70">
        <v>0</v>
      </c>
      <c r="F1692" s="70">
        <v>0</v>
      </c>
      <c r="G1692" s="70">
        <v>0</v>
      </c>
      <c r="H1692" s="70">
        <f t="shared" si="67"/>
        <v>0</v>
      </c>
    </row>
    <row r="1693" spans="1:8" x14ac:dyDescent="0.25">
      <c r="A1693" s="2" t="s">
        <v>7</v>
      </c>
      <c r="B1693" s="70">
        <v>2</v>
      </c>
      <c r="C1693" s="70">
        <v>2</v>
      </c>
      <c r="D1693" s="70">
        <v>6</v>
      </c>
      <c r="E1693" s="70">
        <v>4</v>
      </c>
      <c r="F1693" s="70">
        <v>7</v>
      </c>
      <c r="G1693" s="70">
        <v>0</v>
      </c>
      <c r="H1693" s="70">
        <f t="shared" si="67"/>
        <v>21</v>
      </c>
    </row>
    <row r="1694" spans="1:8" x14ac:dyDescent="0.25">
      <c r="A1694" s="83" t="s">
        <v>81</v>
      </c>
      <c r="B1694" s="70">
        <v>0</v>
      </c>
      <c r="C1694" s="70">
        <v>0</v>
      </c>
      <c r="D1694" s="70">
        <v>0</v>
      </c>
      <c r="E1694" s="70">
        <v>0</v>
      </c>
      <c r="F1694" s="70">
        <v>0</v>
      </c>
      <c r="G1694" s="70">
        <v>0</v>
      </c>
      <c r="H1694" s="70">
        <f t="shared" si="67"/>
        <v>0</v>
      </c>
    </row>
    <row r="1695" spans="1:8" x14ac:dyDescent="0.25">
      <c r="A1695" s="2" t="s">
        <v>50</v>
      </c>
      <c r="B1695" s="70">
        <v>0</v>
      </c>
      <c r="C1695" s="70">
        <v>0</v>
      </c>
      <c r="D1695" s="70">
        <v>0</v>
      </c>
      <c r="E1695" s="70">
        <v>0</v>
      </c>
      <c r="F1695" s="70">
        <v>0</v>
      </c>
      <c r="G1695" s="70">
        <v>0</v>
      </c>
      <c r="H1695" s="70">
        <f t="shared" si="67"/>
        <v>0</v>
      </c>
    </row>
    <row r="1696" spans="1:8" x14ac:dyDescent="0.25">
      <c r="A1696" s="2" t="s">
        <v>51</v>
      </c>
      <c r="B1696" s="70">
        <v>9</v>
      </c>
      <c r="C1696" s="70">
        <v>0</v>
      </c>
      <c r="D1696" s="70">
        <v>0</v>
      </c>
      <c r="E1696" s="70">
        <v>0</v>
      </c>
      <c r="F1696" s="70">
        <v>0</v>
      </c>
      <c r="G1696" s="70">
        <v>0</v>
      </c>
      <c r="H1696" s="70">
        <f t="shared" si="67"/>
        <v>9</v>
      </c>
    </row>
    <row r="1697" spans="1:8" x14ac:dyDescent="0.25">
      <c r="A1697" s="2" t="s">
        <v>42</v>
      </c>
      <c r="B1697" s="70">
        <v>0</v>
      </c>
      <c r="C1697" s="70">
        <v>3</v>
      </c>
      <c r="D1697" s="70">
        <v>0</v>
      </c>
      <c r="E1697" s="70">
        <v>0</v>
      </c>
      <c r="F1697" s="70">
        <v>0</v>
      </c>
      <c r="G1697" s="70">
        <v>0</v>
      </c>
      <c r="H1697" s="70">
        <f t="shared" si="67"/>
        <v>3</v>
      </c>
    </row>
    <row r="1698" spans="1:8" x14ac:dyDescent="0.25">
      <c r="A1698" s="2" t="s">
        <v>8</v>
      </c>
      <c r="B1698" s="70">
        <v>0</v>
      </c>
      <c r="C1698" s="70">
        <v>0</v>
      </c>
      <c r="D1698" s="70">
        <v>2</v>
      </c>
      <c r="E1698" s="70">
        <v>4</v>
      </c>
      <c r="F1698" s="70">
        <v>2</v>
      </c>
      <c r="G1698" s="70">
        <v>0</v>
      </c>
      <c r="H1698" s="70">
        <f t="shared" si="67"/>
        <v>8</v>
      </c>
    </row>
    <row r="1699" spans="1:8" x14ac:dyDescent="0.25">
      <c r="A1699" s="2" t="s">
        <v>9</v>
      </c>
      <c r="B1699" s="70">
        <v>62</v>
      </c>
      <c r="C1699" s="70">
        <v>249</v>
      </c>
      <c r="D1699" s="70">
        <v>7</v>
      </c>
      <c r="E1699" s="70">
        <v>2</v>
      </c>
      <c r="F1699" s="70">
        <v>101</v>
      </c>
      <c r="G1699" s="70">
        <v>0</v>
      </c>
      <c r="H1699" s="70">
        <f t="shared" si="67"/>
        <v>421</v>
      </c>
    </row>
    <row r="1700" spans="1:8" x14ac:dyDescent="0.25">
      <c r="A1700" s="2" t="s">
        <v>44</v>
      </c>
      <c r="B1700" s="70">
        <v>1</v>
      </c>
      <c r="C1700" s="70">
        <v>1</v>
      </c>
      <c r="D1700" s="70">
        <v>0</v>
      </c>
      <c r="E1700" s="70">
        <v>0</v>
      </c>
      <c r="F1700" s="70">
        <v>0</v>
      </c>
      <c r="G1700" s="70">
        <v>0</v>
      </c>
      <c r="H1700" s="70">
        <f t="shared" si="67"/>
        <v>2</v>
      </c>
    </row>
    <row r="1701" spans="1:8" x14ac:dyDescent="0.25">
      <c r="A1701" s="2" t="s">
        <v>10</v>
      </c>
      <c r="B1701" s="70">
        <v>0</v>
      </c>
      <c r="C1701" s="70">
        <v>1</v>
      </c>
      <c r="D1701" s="70">
        <v>0</v>
      </c>
      <c r="E1701" s="70">
        <v>0</v>
      </c>
      <c r="F1701" s="70">
        <v>0</v>
      </c>
      <c r="G1701" s="70">
        <v>0</v>
      </c>
      <c r="H1701" s="70">
        <f t="shared" si="67"/>
        <v>1</v>
      </c>
    </row>
    <row r="1702" spans="1:8" x14ac:dyDescent="0.25">
      <c r="A1702" s="2" t="s">
        <v>11</v>
      </c>
      <c r="B1702" s="70">
        <v>12</v>
      </c>
      <c r="C1702" s="70">
        <v>2340</v>
      </c>
      <c r="D1702" s="70">
        <v>5133</v>
      </c>
      <c r="E1702" s="70">
        <v>2399</v>
      </c>
      <c r="F1702" s="70">
        <v>241</v>
      </c>
      <c r="G1702" s="70">
        <v>959</v>
      </c>
      <c r="H1702" s="70">
        <f t="shared" si="67"/>
        <v>11084</v>
      </c>
    </row>
    <row r="1703" spans="1:8" x14ac:dyDescent="0.25">
      <c r="A1703" s="2" t="s">
        <v>12</v>
      </c>
      <c r="B1703" s="70">
        <v>0</v>
      </c>
      <c r="C1703" s="70">
        <v>28</v>
      </c>
      <c r="D1703" s="70">
        <v>43</v>
      </c>
      <c r="E1703" s="70">
        <v>28</v>
      </c>
      <c r="F1703" s="70">
        <v>14</v>
      </c>
      <c r="G1703" s="70">
        <v>14</v>
      </c>
      <c r="H1703" s="70">
        <f t="shared" si="67"/>
        <v>127</v>
      </c>
    </row>
    <row r="1704" spans="1:8" x14ac:dyDescent="0.25">
      <c r="A1704" s="2" t="s">
        <v>32</v>
      </c>
      <c r="B1704" s="70">
        <v>0</v>
      </c>
      <c r="C1704" s="70">
        <v>1</v>
      </c>
      <c r="D1704" s="70">
        <v>0</v>
      </c>
      <c r="E1704" s="70">
        <v>2</v>
      </c>
      <c r="F1704" s="70">
        <v>0</v>
      </c>
      <c r="G1704" s="70">
        <v>2</v>
      </c>
      <c r="H1704" s="70">
        <f t="shared" si="67"/>
        <v>5</v>
      </c>
    </row>
    <row r="1705" spans="1:8" x14ac:dyDescent="0.25">
      <c r="A1705" s="2" t="s">
        <v>212</v>
      </c>
      <c r="B1705" s="70">
        <v>0</v>
      </c>
      <c r="C1705" s="70">
        <v>0</v>
      </c>
      <c r="D1705" s="70">
        <v>207</v>
      </c>
      <c r="E1705" s="70">
        <v>219</v>
      </c>
      <c r="F1705" s="70">
        <v>45</v>
      </c>
      <c r="G1705" s="70">
        <v>335</v>
      </c>
      <c r="H1705" s="70">
        <f t="shared" si="67"/>
        <v>806</v>
      </c>
    </row>
    <row r="1706" spans="1:8" x14ac:dyDescent="0.25">
      <c r="A1706" s="2" t="s">
        <v>46</v>
      </c>
      <c r="B1706" s="70">
        <v>0</v>
      </c>
      <c r="C1706" s="70">
        <v>0</v>
      </c>
      <c r="D1706" s="70">
        <v>0</v>
      </c>
      <c r="E1706" s="70">
        <v>0</v>
      </c>
      <c r="F1706" s="70">
        <v>0</v>
      </c>
      <c r="G1706" s="70">
        <v>0</v>
      </c>
      <c r="H1706" s="70">
        <f t="shared" si="67"/>
        <v>0</v>
      </c>
    </row>
    <row r="1707" spans="1:8" x14ac:dyDescent="0.25">
      <c r="A1707" s="2" t="s">
        <v>13</v>
      </c>
      <c r="B1707" s="70">
        <v>0</v>
      </c>
      <c r="C1707" s="70">
        <v>0</v>
      </c>
      <c r="D1707" s="70">
        <v>7</v>
      </c>
      <c r="E1707" s="70">
        <v>8</v>
      </c>
      <c r="F1707" s="70">
        <v>4</v>
      </c>
      <c r="G1707" s="70">
        <v>0</v>
      </c>
      <c r="H1707" s="70">
        <f t="shared" si="67"/>
        <v>19</v>
      </c>
    </row>
    <row r="1708" spans="1:8" x14ac:dyDescent="0.25">
      <c r="A1708" s="2" t="s">
        <v>14</v>
      </c>
      <c r="B1708" s="70">
        <v>15</v>
      </c>
      <c r="C1708" s="70">
        <v>290</v>
      </c>
      <c r="D1708" s="70">
        <v>836</v>
      </c>
      <c r="E1708" s="70">
        <v>277</v>
      </c>
      <c r="F1708" s="70">
        <v>10</v>
      </c>
      <c r="G1708" s="70">
        <v>50</v>
      </c>
      <c r="H1708" s="70">
        <f t="shared" si="67"/>
        <v>1478</v>
      </c>
    </row>
    <row r="1709" spans="1:8" x14ac:dyDescent="0.25">
      <c r="A1709" s="2" t="s">
        <v>40</v>
      </c>
      <c r="B1709" s="70">
        <v>2</v>
      </c>
      <c r="C1709" s="70">
        <v>0</v>
      </c>
      <c r="D1709" s="70">
        <v>0</v>
      </c>
      <c r="E1709" s="70">
        <v>0</v>
      </c>
      <c r="F1709" s="70">
        <v>0</v>
      </c>
      <c r="G1709" s="70">
        <v>0</v>
      </c>
      <c r="H1709" s="70">
        <f t="shared" si="67"/>
        <v>2</v>
      </c>
    </row>
    <row r="1710" spans="1:8" x14ac:dyDescent="0.25">
      <c r="A1710" s="2" t="s">
        <v>52</v>
      </c>
      <c r="B1710" s="70">
        <v>0</v>
      </c>
      <c r="C1710" s="70">
        <v>0</v>
      </c>
      <c r="D1710" s="70">
        <v>0</v>
      </c>
      <c r="E1710" s="70">
        <v>0</v>
      </c>
      <c r="F1710" s="70">
        <v>0</v>
      </c>
      <c r="G1710" s="70">
        <v>0</v>
      </c>
      <c r="H1710" s="70">
        <f t="shared" si="67"/>
        <v>0</v>
      </c>
    </row>
    <row r="1711" spans="1:8" x14ac:dyDescent="0.25">
      <c r="A1711" s="2" t="s">
        <v>53</v>
      </c>
      <c r="B1711" s="70">
        <v>0</v>
      </c>
      <c r="C1711" s="70">
        <v>0</v>
      </c>
      <c r="D1711" s="70">
        <v>2</v>
      </c>
      <c r="E1711" s="70">
        <v>0</v>
      </c>
      <c r="F1711" s="70">
        <v>0</v>
      </c>
      <c r="G1711" s="70">
        <v>0</v>
      </c>
      <c r="H1711" s="70">
        <f t="shared" si="67"/>
        <v>2</v>
      </c>
    </row>
    <row r="1712" spans="1:8" x14ac:dyDescent="0.25">
      <c r="A1712" s="2" t="s">
        <v>15</v>
      </c>
      <c r="B1712" s="70">
        <v>11</v>
      </c>
      <c r="C1712" s="70">
        <v>43</v>
      </c>
      <c r="D1712" s="70">
        <v>39</v>
      </c>
      <c r="E1712" s="70">
        <v>11</v>
      </c>
      <c r="F1712" s="70">
        <v>0</v>
      </c>
      <c r="G1712" s="70">
        <v>13</v>
      </c>
      <c r="H1712" s="70">
        <f t="shared" si="67"/>
        <v>117</v>
      </c>
    </row>
    <row r="1713" spans="1:8" x14ac:dyDescent="0.25">
      <c r="A1713" s="2" t="s">
        <v>54</v>
      </c>
      <c r="B1713" s="70">
        <v>0</v>
      </c>
      <c r="C1713" s="70">
        <v>5</v>
      </c>
      <c r="D1713" s="70">
        <v>0</v>
      </c>
      <c r="E1713" s="70">
        <v>26</v>
      </c>
      <c r="F1713" s="70">
        <v>0</v>
      </c>
      <c r="G1713" s="70">
        <v>0</v>
      </c>
      <c r="H1713" s="70">
        <f t="shared" si="67"/>
        <v>31</v>
      </c>
    </row>
    <row r="1714" spans="1:8" x14ac:dyDescent="0.25">
      <c r="A1714" s="2" t="s">
        <v>47</v>
      </c>
      <c r="B1714" s="70">
        <v>4</v>
      </c>
      <c r="C1714" s="70">
        <v>0</v>
      </c>
      <c r="D1714" s="70">
        <v>16</v>
      </c>
      <c r="E1714" s="70">
        <v>37</v>
      </c>
      <c r="F1714" s="70">
        <v>10</v>
      </c>
      <c r="G1714" s="70">
        <v>0</v>
      </c>
      <c r="H1714" s="70">
        <f t="shared" si="67"/>
        <v>67</v>
      </c>
    </row>
    <row r="1715" spans="1:8" x14ac:dyDescent="0.25">
      <c r="A1715" s="2" t="s">
        <v>16</v>
      </c>
      <c r="B1715" s="70">
        <v>0</v>
      </c>
      <c r="C1715" s="70">
        <v>0</v>
      </c>
      <c r="D1715" s="70">
        <v>0</v>
      </c>
      <c r="E1715" s="70">
        <v>2</v>
      </c>
      <c r="F1715" s="70">
        <v>1</v>
      </c>
      <c r="G1715" s="70">
        <v>0</v>
      </c>
      <c r="H1715" s="70">
        <f t="shared" si="67"/>
        <v>3</v>
      </c>
    </row>
    <row r="1716" spans="1:8" x14ac:dyDescent="0.25">
      <c r="A1716" s="2" t="s">
        <v>55</v>
      </c>
      <c r="B1716" s="70">
        <v>0</v>
      </c>
      <c r="C1716" s="70">
        <v>0</v>
      </c>
      <c r="D1716" s="70">
        <v>0</v>
      </c>
      <c r="E1716" s="70">
        <v>0</v>
      </c>
      <c r="F1716" s="70">
        <v>0</v>
      </c>
      <c r="G1716" s="70">
        <v>0</v>
      </c>
      <c r="H1716" s="70">
        <f t="shared" si="67"/>
        <v>0</v>
      </c>
    </row>
    <row r="1717" spans="1:8" x14ac:dyDescent="0.25">
      <c r="A1717" s="79" t="s">
        <v>17</v>
      </c>
      <c r="B1717" s="70">
        <v>0</v>
      </c>
      <c r="C1717" s="70">
        <v>1</v>
      </c>
      <c r="D1717" s="70">
        <v>0</v>
      </c>
      <c r="E1717" s="70">
        <v>0</v>
      </c>
      <c r="F1717" s="70">
        <v>0</v>
      </c>
      <c r="G1717" s="70">
        <v>0</v>
      </c>
      <c r="H1717" s="70">
        <f t="shared" si="67"/>
        <v>1</v>
      </c>
    </row>
    <row r="1718" spans="1:8" x14ac:dyDescent="0.25">
      <c r="A1718" s="2" t="s">
        <v>213</v>
      </c>
      <c r="B1718" s="70"/>
      <c r="C1718" s="70"/>
      <c r="D1718" s="70"/>
      <c r="E1718" s="70"/>
      <c r="F1718" s="70"/>
      <c r="G1718" s="70"/>
      <c r="H1718" s="70">
        <f t="shared" si="67"/>
        <v>0</v>
      </c>
    </row>
    <row r="1719" spans="1:8" x14ac:dyDescent="0.25">
      <c r="A1719" s="205" t="s">
        <v>24</v>
      </c>
      <c r="B1719" s="277">
        <f>SUM(B1682:B1718)</f>
        <v>169</v>
      </c>
      <c r="C1719" s="278">
        <f t="shared" ref="C1719:H1719" si="68">SUM(C1682:C1718)</f>
        <v>3078</v>
      </c>
      <c r="D1719" s="278">
        <f t="shared" si="68"/>
        <v>6358</v>
      </c>
      <c r="E1719" s="278">
        <f t="shared" si="68"/>
        <v>3073</v>
      </c>
      <c r="F1719" s="278">
        <f t="shared" si="68"/>
        <v>468</v>
      </c>
      <c r="G1719" s="278">
        <f t="shared" si="68"/>
        <v>1424</v>
      </c>
      <c r="H1719" s="278">
        <f t="shared" si="68"/>
        <v>14570</v>
      </c>
    </row>
    <row r="1722" spans="1:8" x14ac:dyDescent="0.25">
      <c r="A1722" s="1" t="s">
        <v>245</v>
      </c>
    </row>
    <row r="1723" spans="1:8" x14ac:dyDescent="0.25">
      <c r="A1723" s="1" t="s">
        <v>113</v>
      </c>
    </row>
    <row r="1724" spans="1:8" x14ac:dyDescent="0.25">
      <c r="C1724" t="s">
        <v>157</v>
      </c>
    </row>
    <row r="1725" spans="1:8" x14ac:dyDescent="0.25">
      <c r="B1725" t="s">
        <v>20</v>
      </c>
      <c r="C1725" t="s">
        <v>21</v>
      </c>
    </row>
    <row r="1726" spans="1:8" x14ac:dyDescent="0.25">
      <c r="A1726" s="204" t="s">
        <v>19</v>
      </c>
      <c r="B1726" s="162">
        <v>28</v>
      </c>
      <c r="C1726" s="162">
        <v>3</v>
      </c>
      <c r="D1726" s="162">
        <v>8</v>
      </c>
      <c r="E1726" s="162">
        <v>13</v>
      </c>
      <c r="F1726" s="162">
        <v>18</v>
      </c>
      <c r="G1726" s="162">
        <v>23</v>
      </c>
      <c r="H1726" s="177" t="s">
        <v>24</v>
      </c>
    </row>
    <row r="1727" spans="1:8" x14ac:dyDescent="0.25">
      <c r="A1727" s="74" t="s">
        <v>1</v>
      </c>
      <c r="B1727" s="70">
        <v>0</v>
      </c>
      <c r="C1727" s="70">
        <v>14</v>
      </c>
      <c r="D1727" s="70">
        <v>19</v>
      </c>
      <c r="E1727" s="70">
        <v>27</v>
      </c>
      <c r="F1727" s="70">
        <v>24</v>
      </c>
      <c r="G1727" s="70">
        <v>50</v>
      </c>
      <c r="H1727" s="70">
        <f>SUM(B1727:G1727)</f>
        <v>134</v>
      </c>
    </row>
    <row r="1728" spans="1:8" x14ac:dyDescent="0.25">
      <c r="A1728" s="74" t="s">
        <v>49</v>
      </c>
      <c r="B1728" s="70">
        <v>0</v>
      </c>
      <c r="C1728" s="70">
        <v>0</v>
      </c>
      <c r="D1728" s="70">
        <v>0</v>
      </c>
      <c r="E1728" s="70">
        <v>0</v>
      </c>
      <c r="F1728" s="70">
        <v>0</v>
      </c>
      <c r="G1728" s="70">
        <v>0</v>
      </c>
      <c r="H1728" s="70">
        <f t="shared" ref="H1728:H1764" si="69">SUM(B1728:G1728)</f>
        <v>0</v>
      </c>
    </row>
    <row r="1729" spans="1:8" x14ac:dyDescent="0.25">
      <c r="A1729" s="74" t="s">
        <v>45</v>
      </c>
      <c r="B1729" s="70">
        <v>0</v>
      </c>
      <c r="C1729" s="70">
        <v>0</v>
      </c>
      <c r="D1729" s="70">
        <v>0</v>
      </c>
      <c r="E1729" s="70">
        <v>0</v>
      </c>
      <c r="F1729" s="70">
        <v>0</v>
      </c>
      <c r="G1729" s="70">
        <v>0</v>
      </c>
      <c r="H1729" s="70">
        <f t="shared" si="69"/>
        <v>0</v>
      </c>
    </row>
    <row r="1730" spans="1:8" x14ac:dyDescent="0.25">
      <c r="A1730" s="74" t="s">
        <v>41</v>
      </c>
      <c r="B1730" s="70">
        <v>18</v>
      </c>
      <c r="C1730" s="70">
        <v>6</v>
      </c>
      <c r="D1730" s="70">
        <v>0</v>
      </c>
      <c r="E1730" s="70">
        <v>1</v>
      </c>
      <c r="F1730" s="70">
        <v>1</v>
      </c>
      <c r="G1730" s="70">
        <v>0</v>
      </c>
      <c r="H1730" s="70">
        <f t="shared" si="69"/>
        <v>26</v>
      </c>
    </row>
    <row r="1731" spans="1:8" x14ac:dyDescent="0.25">
      <c r="A1731" s="74" t="s">
        <v>2</v>
      </c>
      <c r="B1731" s="70">
        <v>12</v>
      </c>
      <c r="C1731" s="70">
        <v>68</v>
      </c>
      <c r="D1731" s="70">
        <v>38</v>
      </c>
      <c r="E1731" s="70">
        <v>18</v>
      </c>
      <c r="F1731" s="70">
        <v>0</v>
      </c>
      <c r="G1731" s="70">
        <v>0</v>
      </c>
      <c r="H1731" s="70">
        <f t="shared" si="69"/>
        <v>136</v>
      </c>
    </row>
    <row r="1732" spans="1:8" x14ac:dyDescent="0.25">
      <c r="A1732" s="74" t="s">
        <v>237</v>
      </c>
      <c r="B1732" s="70">
        <v>0</v>
      </c>
      <c r="C1732" s="70">
        <v>0</v>
      </c>
      <c r="D1732" s="70">
        <v>0</v>
      </c>
      <c r="E1732" s="70">
        <v>0</v>
      </c>
      <c r="F1732" s="70">
        <v>0</v>
      </c>
      <c r="G1732" s="70">
        <v>0</v>
      </c>
      <c r="H1732" s="70">
        <f t="shared" si="69"/>
        <v>0</v>
      </c>
    </row>
    <row r="1733" spans="1:8" x14ac:dyDescent="0.25">
      <c r="A1733" s="74" t="s">
        <v>43</v>
      </c>
      <c r="B1733" s="70">
        <v>0</v>
      </c>
      <c r="C1733" s="70">
        <v>0</v>
      </c>
      <c r="D1733" s="70">
        <v>0</v>
      </c>
      <c r="E1733" s="70">
        <v>0</v>
      </c>
      <c r="F1733" s="70">
        <v>1</v>
      </c>
      <c r="G1733" s="70">
        <v>0</v>
      </c>
      <c r="H1733" s="70">
        <f t="shared" si="69"/>
        <v>1</v>
      </c>
    </row>
    <row r="1734" spans="1:8" x14ac:dyDescent="0.25">
      <c r="A1734" s="74" t="s">
        <v>3</v>
      </c>
      <c r="B1734" s="70">
        <v>13</v>
      </c>
      <c r="C1734" s="70">
        <v>11</v>
      </c>
      <c r="D1734" s="70">
        <v>2</v>
      </c>
      <c r="E1734" s="70">
        <v>3</v>
      </c>
      <c r="F1734" s="70">
        <v>4</v>
      </c>
      <c r="G1734" s="70">
        <v>0</v>
      </c>
      <c r="H1734" s="70">
        <f t="shared" si="69"/>
        <v>33</v>
      </c>
    </row>
    <row r="1735" spans="1:8" x14ac:dyDescent="0.25">
      <c r="A1735" s="74" t="s">
        <v>4</v>
      </c>
      <c r="B1735" s="70">
        <v>0</v>
      </c>
      <c r="C1735" s="70">
        <v>0</v>
      </c>
      <c r="D1735" s="70">
        <v>0</v>
      </c>
      <c r="E1735" s="70">
        <v>0</v>
      </c>
      <c r="F1735" s="70">
        <v>0</v>
      </c>
      <c r="G1735" s="70">
        <v>0</v>
      </c>
      <c r="H1735" s="70">
        <f t="shared" si="69"/>
        <v>0</v>
      </c>
    </row>
    <row r="1736" spans="1:8" x14ac:dyDescent="0.25">
      <c r="A1736" s="74" t="s">
        <v>48</v>
      </c>
      <c r="B1736" s="70">
        <v>0</v>
      </c>
      <c r="C1736" s="70">
        <v>0</v>
      </c>
      <c r="D1736" s="70">
        <v>0</v>
      </c>
      <c r="E1736" s="70">
        <v>0</v>
      </c>
      <c r="F1736" s="70">
        <v>0</v>
      </c>
      <c r="G1736" s="70">
        <v>0</v>
      </c>
      <c r="H1736" s="70">
        <f t="shared" si="69"/>
        <v>0</v>
      </c>
    </row>
    <row r="1737" spans="1:8" x14ac:dyDescent="0.25">
      <c r="A1737" s="74" t="s">
        <v>6</v>
      </c>
      <c r="B1737" s="70">
        <v>0</v>
      </c>
      <c r="C1737" s="70">
        <v>0</v>
      </c>
      <c r="D1737" s="70">
        <v>0</v>
      </c>
      <c r="E1737" s="70">
        <v>0</v>
      </c>
      <c r="F1737" s="70">
        <v>0</v>
      </c>
      <c r="G1737" s="70">
        <v>0</v>
      </c>
      <c r="H1737" s="70">
        <f t="shared" si="69"/>
        <v>0</v>
      </c>
    </row>
    <row r="1738" spans="1:8" x14ac:dyDescent="0.25">
      <c r="A1738" s="74" t="s">
        <v>7</v>
      </c>
      <c r="B1738" s="70">
        <v>2</v>
      </c>
      <c r="C1738" s="70">
        <v>1</v>
      </c>
      <c r="D1738" s="70">
        <v>1</v>
      </c>
      <c r="E1738" s="70">
        <v>2</v>
      </c>
      <c r="F1738" s="70">
        <v>3</v>
      </c>
      <c r="G1738" s="70">
        <v>0</v>
      </c>
      <c r="H1738" s="70">
        <f t="shared" si="69"/>
        <v>9</v>
      </c>
    </row>
    <row r="1739" spans="1:8" x14ac:dyDescent="0.25">
      <c r="A1739" s="74" t="s">
        <v>81</v>
      </c>
      <c r="B1739" s="70">
        <v>0</v>
      </c>
      <c r="C1739" s="70">
        <v>0</v>
      </c>
      <c r="D1739" s="70">
        <v>0</v>
      </c>
      <c r="E1739" s="70">
        <v>0</v>
      </c>
      <c r="F1739" s="70">
        <v>0</v>
      </c>
      <c r="G1739" s="70">
        <v>0</v>
      </c>
      <c r="H1739" s="70">
        <f t="shared" si="69"/>
        <v>0</v>
      </c>
    </row>
    <row r="1740" spans="1:8" x14ac:dyDescent="0.25">
      <c r="A1740" s="74" t="s">
        <v>50</v>
      </c>
      <c r="B1740" s="70">
        <v>0</v>
      </c>
      <c r="C1740" s="70">
        <v>0</v>
      </c>
      <c r="D1740" s="70">
        <v>0</v>
      </c>
      <c r="E1740" s="70">
        <v>0</v>
      </c>
      <c r="F1740" s="70">
        <v>0</v>
      </c>
      <c r="G1740" s="70">
        <v>0</v>
      </c>
      <c r="H1740" s="70">
        <f t="shared" si="69"/>
        <v>0</v>
      </c>
    </row>
    <row r="1741" spans="1:8" x14ac:dyDescent="0.25">
      <c r="A1741" s="74" t="s">
        <v>51</v>
      </c>
      <c r="B1741" s="70">
        <v>3</v>
      </c>
      <c r="C1741" s="70">
        <v>0</v>
      </c>
      <c r="D1741" s="70">
        <v>0</v>
      </c>
      <c r="E1741" s="70">
        <v>0</v>
      </c>
      <c r="F1741" s="70">
        <v>0</v>
      </c>
      <c r="G1741" s="70">
        <v>0</v>
      </c>
      <c r="H1741" s="70">
        <f t="shared" si="69"/>
        <v>3</v>
      </c>
    </row>
    <row r="1742" spans="1:8" x14ac:dyDescent="0.25">
      <c r="A1742" s="74" t="s">
        <v>42</v>
      </c>
      <c r="B1742" s="70">
        <v>0</v>
      </c>
      <c r="C1742" s="70">
        <v>1</v>
      </c>
      <c r="D1742" s="70">
        <v>0</v>
      </c>
      <c r="E1742" s="70">
        <v>0</v>
      </c>
      <c r="F1742" s="70">
        <v>0</v>
      </c>
      <c r="G1742" s="70">
        <v>0</v>
      </c>
      <c r="H1742" s="70">
        <f t="shared" si="69"/>
        <v>1</v>
      </c>
    </row>
    <row r="1743" spans="1:8" x14ac:dyDescent="0.25">
      <c r="A1743" s="74" t="s">
        <v>8</v>
      </c>
      <c r="B1743" s="70">
        <v>0</v>
      </c>
      <c r="C1743" s="70">
        <v>0</v>
      </c>
      <c r="D1743" s="70">
        <v>2</v>
      </c>
      <c r="E1743" s="70">
        <v>4</v>
      </c>
      <c r="F1743" s="70">
        <v>0</v>
      </c>
      <c r="G1743" s="70">
        <v>0</v>
      </c>
      <c r="H1743" s="70">
        <f t="shared" si="69"/>
        <v>6</v>
      </c>
    </row>
    <row r="1744" spans="1:8" x14ac:dyDescent="0.25">
      <c r="A1744" s="74" t="s">
        <v>9</v>
      </c>
      <c r="B1744" s="70">
        <v>0</v>
      </c>
      <c r="C1744" s="70">
        <v>6</v>
      </c>
      <c r="D1744" s="70">
        <v>7</v>
      </c>
      <c r="E1744" s="70">
        <v>0</v>
      </c>
      <c r="F1744" s="70">
        <v>0</v>
      </c>
      <c r="G1744" s="70">
        <v>0</v>
      </c>
      <c r="H1744" s="70">
        <f t="shared" si="69"/>
        <v>13</v>
      </c>
    </row>
    <row r="1745" spans="1:8" x14ac:dyDescent="0.25">
      <c r="A1745" s="74" t="s">
        <v>44</v>
      </c>
      <c r="B1745" s="70">
        <v>1</v>
      </c>
      <c r="C1745" s="70">
        <v>1</v>
      </c>
      <c r="D1745" s="70">
        <v>0</v>
      </c>
      <c r="E1745" s="70">
        <v>0</v>
      </c>
      <c r="F1745" s="70">
        <v>0</v>
      </c>
      <c r="G1745" s="70">
        <v>0</v>
      </c>
      <c r="H1745" s="70">
        <f t="shared" si="69"/>
        <v>2</v>
      </c>
    </row>
    <row r="1746" spans="1:8" x14ac:dyDescent="0.25">
      <c r="A1746" s="74" t="s">
        <v>10</v>
      </c>
      <c r="B1746" s="70">
        <v>0</v>
      </c>
      <c r="C1746" s="70">
        <v>1</v>
      </c>
      <c r="D1746" s="70">
        <v>0</v>
      </c>
      <c r="E1746" s="70">
        <v>0</v>
      </c>
      <c r="F1746" s="70">
        <v>0</v>
      </c>
      <c r="G1746" s="70">
        <v>0</v>
      </c>
      <c r="H1746" s="70">
        <f t="shared" si="69"/>
        <v>1</v>
      </c>
    </row>
    <row r="1747" spans="1:8" x14ac:dyDescent="0.25">
      <c r="A1747" s="74" t="s">
        <v>11</v>
      </c>
      <c r="B1747" s="70">
        <v>12</v>
      </c>
      <c r="C1747" s="70">
        <v>2090</v>
      </c>
      <c r="D1747" s="70">
        <v>5133</v>
      </c>
      <c r="E1747" s="70">
        <v>2399</v>
      </c>
      <c r="F1747" s="70">
        <v>231</v>
      </c>
      <c r="G1747" s="70">
        <v>959</v>
      </c>
      <c r="H1747" s="70">
        <f t="shared" si="69"/>
        <v>10824</v>
      </c>
    </row>
    <row r="1748" spans="1:8" x14ac:dyDescent="0.25">
      <c r="A1748" s="74" t="s">
        <v>12</v>
      </c>
      <c r="B1748" s="70">
        <v>0</v>
      </c>
      <c r="C1748" s="70">
        <v>22</v>
      </c>
      <c r="D1748" s="70">
        <v>38</v>
      </c>
      <c r="E1748" s="70">
        <v>20</v>
      </c>
      <c r="F1748" s="70">
        <v>7</v>
      </c>
      <c r="G1748" s="70">
        <v>14</v>
      </c>
      <c r="H1748" s="70">
        <f t="shared" si="69"/>
        <v>101</v>
      </c>
    </row>
    <row r="1749" spans="1:8" x14ac:dyDescent="0.25">
      <c r="A1749" s="74" t="s">
        <v>32</v>
      </c>
      <c r="B1749" s="70">
        <v>0</v>
      </c>
      <c r="C1749" s="70">
        <v>1</v>
      </c>
      <c r="D1749" s="70">
        <v>0</v>
      </c>
      <c r="E1749" s="70">
        <v>0</v>
      </c>
      <c r="F1749" s="70">
        <v>0</v>
      </c>
      <c r="G1749" s="70">
        <v>2</v>
      </c>
      <c r="H1749" s="70">
        <f t="shared" si="69"/>
        <v>3</v>
      </c>
    </row>
    <row r="1750" spans="1:8" x14ac:dyDescent="0.25">
      <c r="A1750" s="74" t="s">
        <v>212</v>
      </c>
      <c r="B1750" s="70">
        <v>0</v>
      </c>
      <c r="C1750" s="70">
        <v>0</v>
      </c>
      <c r="D1750" s="70">
        <v>167</v>
      </c>
      <c r="E1750" s="70">
        <v>211</v>
      </c>
      <c r="F1750" s="70">
        <v>28</v>
      </c>
      <c r="G1750" s="70">
        <v>309</v>
      </c>
      <c r="H1750" s="70">
        <f t="shared" si="69"/>
        <v>715</v>
      </c>
    </row>
    <row r="1751" spans="1:8" x14ac:dyDescent="0.25">
      <c r="A1751" s="74" t="s">
        <v>46</v>
      </c>
      <c r="B1751" s="70">
        <v>0</v>
      </c>
      <c r="C1751" s="70">
        <v>0</v>
      </c>
      <c r="D1751" s="70">
        <v>0</v>
      </c>
      <c r="E1751" s="70">
        <v>0</v>
      </c>
      <c r="F1751" s="70">
        <v>0</v>
      </c>
      <c r="G1751" s="70">
        <v>0</v>
      </c>
      <c r="H1751" s="70">
        <f t="shared" si="69"/>
        <v>0</v>
      </c>
    </row>
    <row r="1752" spans="1:8" x14ac:dyDescent="0.25">
      <c r="A1752" s="74" t="s">
        <v>13</v>
      </c>
      <c r="B1752" s="70">
        <v>0</v>
      </c>
      <c r="C1752" s="70">
        <v>0</v>
      </c>
      <c r="D1752" s="70">
        <v>7</v>
      </c>
      <c r="E1752" s="70">
        <v>6</v>
      </c>
      <c r="F1752" s="70">
        <v>0</v>
      </c>
      <c r="G1752" s="70">
        <v>0</v>
      </c>
      <c r="H1752" s="70">
        <f t="shared" si="69"/>
        <v>13</v>
      </c>
    </row>
    <row r="1753" spans="1:8" x14ac:dyDescent="0.25">
      <c r="A1753" s="74" t="s">
        <v>14</v>
      </c>
      <c r="B1753" s="70">
        <v>15</v>
      </c>
      <c r="C1753" s="70">
        <v>268</v>
      </c>
      <c r="D1753" s="70">
        <v>835</v>
      </c>
      <c r="E1753" s="70">
        <v>263</v>
      </c>
      <c r="F1753" s="70">
        <v>10</v>
      </c>
      <c r="G1753" s="70">
        <v>49</v>
      </c>
      <c r="H1753" s="70">
        <f t="shared" si="69"/>
        <v>1440</v>
      </c>
    </row>
    <row r="1754" spans="1:8" x14ac:dyDescent="0.25">
      <c r="A1754" s="74" t="s">
        <v>40</v>
      </c>
      <c r="B1754" s="70">
        <v>2</v>
      </c>
      <c r="C1754" s="70">
        <v>0</v>
      </c>
      <c r="D1754" s="70">
        <v>0</v>
      </c>
      <c r="E1754" s="70">
        <v>0</v>
      </c>
      <c r="F1754" s="70">
        <v>0</v>
      </c>
      <c r="G1754" s="70">
        <v>0</v>
      </c>
      <c r="H1754" s="70">
        <f t="shared" si="69"/>
        <v>2</v>
      </c>
    </row>
    <row r="1755" spans="1:8" x14ac:dyDescent="0.25">
      <c r="A1755" s="74" t="s">
        <v>52</v>
      </c>
      <c r="B1755" s="70">
        <v>0</v>
      </c>
      <c r="C1755" s="70">
        <v>0</v>
      </c>
      <c r="D1755" s="70">
        <v>0</v>
      </c>
      <c r="E1755" s="70">
        <v>0</v>
      </c>
      <c r="F1755" s="70">
        <v>0</v>
      </c>
      <c r="G1755" s="70">
        <v>0</v>
      </c>
      <c r="H1755" s="70">
        <f t="shared" si="69"/>
        <v>0</v>
      </c>
    </row>
    <row r="1756" spans="1:8" x14ac:dyDescent="0.25">
      <c r="A1756" s="74" t="s">
        <v>53</v>
      </c>
      <c r="B1756" s="70">
        <v>0</v>
      </c>
      <c r="C1756" s="70">
        <v>0</v>
      </c>
      <c r="D1756" s="70">
        <v>2</v>
      </c>
      <c r="E1756" s="70">
        <v>0</v>
      </c>
      <c r="F1756" s="70">
        <v>0</v>
      </c>
      <c r="G1756" s="70">
        <v>0</v>
      </c>
      <c r="H1756" s="70">
        <f t="shared" si="69"/>
        <v>2</v>
      </c>
    </row>
    <row r="1757" spans="1:8" x14ac:dyDescent="0.25">
      <c r="A1757" s="74" t="s">
        <v>15</v>
      </c>
      <c r="B1757" s="70">
        <v>11</v>
      </c>
      <c r="C1757" s="70">
        <v>39</v>
      </c>
      <c r="D1757" s="70">
        <v>39</v>
      </c>
      <c r="E1757" s="70">
        <v>11</v>
      </c>
      <c r="F1757" s="70">
        <v>0</v>
      </c>
      <c r="G1757" s="70">
        <v>0</v>
      </c>
      <c r="H1757" s="70">
        <f t="shared" si="69"/>
        <v>100</v>
      </c>
    </row>
    <row r="1758" spans="1:8" x14ac:dyDescent="0.25">
      <c r="A1758" s="74" t="s">
        <v>54</v>
      </c>
      <c r="B1758" s="70">
        <v>0</v>
      </c>
      <c r="C1758" s="70">
        <v>0</v>
      </c>
      <c r="D1758" s="70">
        <v>0</v>
      </c>
      <c r="E1758" s="70">
        <v>26</v>
      </c>
      <c r="F1758" s="70">
        <v>0</v>
      </c>
      <c r="G1758" s="70">
        <v>0</v>
      </c>
      <c r="H1758" s="70">
        <f t="shared" si="69"/>
        <v>26</v>
      </c>
    </row>
    <row r="1759" spans="1:8" x14ac:dyDescent="0.25">
      <c r="A1759" s="74" t="s">
        <v>47</v>
      </c>
      <c r="B1759" s="70">
        <v>4</v>
      </c>
      <c r="C1759" s="70">
        <v>0</v>
      </c>
      <c r="D1759" s="70">
        <v>15</v>
      </c>
      <c r="E1759" s="70">
        <v>37</v>
      </c>
      <c r="F1759" s="70">
        <v>4</v>
      </c>
      <c r="G1759" s="70">
        <v>0</v>
      </c>
      <c r="H1759" s="70">
        <f t="shared" si="69"/>
        <v>60</v>
      </c>
    </row>
    <row r="1760" spans="1:8" x14ac:dyDescent="0.25">
      <c r="A1760" s="74" t="s">
        <v>16</v>
      </c>
      <c r="B1760" s="70">
        <v>0</v>
      </c>
      <c r="C1760" s="70">
        <v>0</v>
      </c>
      <c r="D1760" s="70">
        <v>0</v>
      </c>
      <c r="E1760" s="70">
        <v>0</v>
      </c>
      <c r="F1760" s="70">
        <v>0</v>
      </c>
      <c r="G1760" s="70">
        <v>0</v>
      </c>
      <c r="H1760" s="70">
        <f t="shared" si="69"/>
        <v>0</v>
      </c>
    </row>
    <row r="1761" spans="1:8" x14ac:dyDescent="0.25">
      <c r="A1761" s="74" t="s">
        <v>55</v>
      </c>
      <c r="B1761" s="70">
        <v>0</v>
      </c>
      <c r="C1761" s="70">
        <v>0</v>
      </c>
      <c r="D1761" s="70">
        <v>0</v>
      </c>
      <c r="E1761" s="70">
        <v>0</v>
      </c>
      <c r="F1761" s="70">
        <v>0</v>
      </c>
      <c r="G1761" s="70">
        <v>0</v>
      </c>
      <c r="H1761" s="70">
        <f t="shared" si="69"/>
        <v>0</v>
      </c>
    </row>
    <row r="1762" spans="1:8" x14ac:dyDescent="0.25">
      <c r="A1762" s="74" t="s">
        <v>17</v>
      </c>
      <c r="B1762" s="70">
        <v>0</v>
      </c>
      <c r="C1762" s="70">
        <v>0</v>
      </c>
      <c r="D1762" s="70">
        <v>0</v>
      </c>
      <c r="E1762" s="70">
        <v>0</v>
      </c>
      <c r="F1762" s="70">
        <v>0</v>
      </c>
      <c r="G1762" s="70">
        <v>0</v>
      </c>
      <c r="H1762" s="70">
        <f t="shared" si="69"/>
        <v>0</v>
      </c>
    </row>
    <row r="1763" spans="1:8" x14ac:dyDescent="0.25">
      <c r="A1763" s="74" t="s">
        <v>213</v>
      </c>
      <c r="B1763" s="70">
        <v>0</v>
      </c>
      <c r="C1763" s="70">
        <v>0</v>
      </c>
      <c r="D1763" s="70">
        <v>0</v>
      </c>
      <c r="E1763" s="70">
        <v>0</v>
      </c>
      <c r="F1763" s="70">
        <v>0</v>
      </c>
      <c r="G1763" s="70">
        <v>0</v>
      </c>
      <c r="H1763" s="70">
        <f t="shared" si="69"/>
        <v>0</v>
      </c>
    </row>
    <row r="1764" spans="1:8" x14ac:dyDescent="0.25">
      <c r="A1764" s="281" t="s">
        <v>24</v>
      </c>
      <c r="B1764" s="280">
        <v>93</v>
      </c>
      <c r="C1764" s="280">
        <v>2529</v>
      </c>
      <c r="D1764" s="280">
        <v>6305</v>
      </c>
      <c r="E1764" s="280">
        <v>3028</v>
      </c>
      <c r="F1764" s="280">
        <v>313</v>
      </c>
      <c r="G1764" s="280">
        <v>1383</v>
      </c>
      <c r="H1764" s="280">
        <f t="shared" si="69"/>
        <v>13651</v>
      </c>
    </row>
    <row r="1765" spans="1:8" x14ac:dyDescent="0.25">
      <c r="B1765" s="108"/>
      <c r="C1765" s="108"/>
      <c r="D1765" s="108"/>
      <c r="E1765" s="108"/>
      <c r="F1765" s="108"/>
      <c r="G1765" s="108"/>
      <c r="H1765" s="108"/>
    </row>
    <row r="1767" spans="1:8" x14ac:dyDescent="0.25">
      <c r="A1767" s="1" t="s">
        <v>266</v>
      </c>
      <c r="B1767" s="70"/>
    </row>
    <row r="1768" spans="1:8" x14ac:dyDescent="0.25">
      <c r="A1768" s="1" t="s">
        <v>111</v>
      </c>
    </row>
    <row r="1769" spans="1:8" x14ac:dyDescent="0.25">
      <c r="A1769" s="1"/>
    </row>
    <row r="1770" spans="1:8" x14ac:dyDescent="0.25">
      <c r="A1770" s="1"/>
      <c r="B1770" s="1" t="s">
        <v>20</v>
      </c>
      <c r="C1770" s="1"/>
      <c r="D1770" s="1"/>
      <c r="E1770" s="1"/>
      <c r="F1770" s="1" t="s">
        <v>21</v>
      </c>
      <c r="G1770" s="1"/>
      <c r="H1770" s="1"/>
    </row>
    <row r="1771" spans="1:8" x14ac:dyDescent="0.25">
      <c r="A1771" s="200" t="s">
        <v>19</v>
      </c>
      <c r="B1771" s="173">
        <v>27</v>
      </c>
      <c r="C1771" s="173">
        <v>2</v>
      </c>
      <c r="D1771" s="173">
        <v>7</v>
      </c>
      <c r="E1771" s="173">
        <v>12</v>
      </c>
      <c r="F1771" s="173">
        <v>17</v>
      </c>
      <c r="G1771" s="173">
        <v>22</v>
      </c>
      <c r="H1771" s="160" t="s">
        <v>24</v>
      </c>
    </row>
    <row r="1772" spans="1:8" x14ac:dyDescent="0.25">
      <c r="A1772" s="74" t="s">
        <v>1</v>
      </c>
      <c r="B1772" s="70">
        <v>4</v>
      </c>
      <c r="C1772" s="70">
        <v>2</v>
      </c>
      <c r="D1772" s="70">
        <v>70</v>
      </c>
      <c r="E1772" s="70">
        <v>70</v>
      </c>
      <c r="F1772" s="70">
        <v>42</v>
      </c>
      <c r="G1772" s="70">
        <v>33</v>
      </c>
      <c r="H1772" s="70">
        <v>221</v>
      </c>
    </row>
    <row r="1773" spans="1:8" x14ac:dyDescent="0.25">
      <c r="A1773" s="74" t="s">
        <v>49</v>
      </c>
      <c r="B1773" s="70">
        <v>0</v>
      </c>
      <c r="C1773" s="70">
        <v>0</v>
      </c>
      <c r="D1773" s="70">
        <v>0</v>
      </c>
      <c r="E1773" s="70">
        <v>0</v>
      </c>
      <c r="F1773" s="70">
        <v>0</v>
      </c>
      <c r="G1773" s="70">
        <v>0</v>
      </c>
      <c r="H1773" s="70">
        <v>0</v>
      </c>
    </row>
    <row r="1774" spans="1:8" x14ac:dyDescent="0.25">
      <c r="A1774" s="74" t="s">
        <v>45</v>
      </c>
      <c r="B1774" s="70">
        <v>0</v>
      </c>
      <c r="C1774" s="70">
        <v>0</v>
      </c>
      <c r="D1774" s="70">
        <v>0</v>
      </c>
      <c r="E1774" s="70">
        <v>0</v>
      </c>
      <c r="F1774" s="70">
        <v>0</v>
      </c>
      <c r="G1774" s="70">
        <v>0</v>
      </c>
      <c r="H1774" s="70">
        <v>0</v>
      </c>
    </row>
    <row r="1775" spans="1:8" x14ac:dyDescent="0.25">
      <c r="A1775" s="74" t="s">
        <v>41</v>
      </c>
      <c r="B1775" s="70">
        <v>0</v>
      </c>
      <c r="C1775" s="70">
        <v>0</v>
      </c>
      <c r="D1775" s="70">
        <v>4</v>
      </c>
      <c r="E1775" s="70">
        <v>0</v>
      </c>
      <c r="F1775" s="70">
        <v>0</v>
      </c>
      <c r="G1775" s="70">
        <v>1</v>
      </c>
      <c r="H1775" s="70">
        <v>5</v>
      </c>
    </row>
    <row r="1776" spans="1:8" x14ac:dyDescent="0.25">
      <c r="A1776" s="74" t="s">
        <v>2</v>
      </c>
      <c r="B1776" s="70">
        <v>16</v>
      </c>
      <c r="C1776" s="70">
        <v>48</v>
      </c>
      <c r="D1776" s="70">
        <v>25</v>
      </c>
      <c r="E1776" s="70">
        <v>1</v>
      </c>
      <c r="F1776" s="70">
        <v>3</v>
      </c>
      <c r="G1776" s="70">
        <v>5</v>
      </c>
      <c r="H1776" s="70">
        <v>114</v>
      </c>
    </row>
    <row r="1777" spans="1:8" x14ac:dyDescent="0.25">
      <c r="A1777" s="74" t="s">
        <v>237</v>
      </c>
      <c r="B1777" s="70">
        <v>0</v>
      </c>
      <c r="C1777" s="70">
        <v>0</v>
      </c>
      <c r="D1777" s="70">
        <v>0</v>
      </c>
      <c r="E1777" s="70">
        <v>0</v>
      </c>
      <c r="F1777" s="70">
        <v>0</v>
      </c>
      <c r="G1777" s="70">
        <v>0</v>
      </c>
      <c r="H1777" s="70">
        <v>0</v>
      </c>
    </row>
    <row r="1778" spans="1:8" x14ac:dyDescent="0.25">
      <c r="A1778" s="74" t="s">
        <v>43</v>
      </c>
      <c r="B1778" s="70">
        <v>6</v>
      </c>
      <c r="C1778" s="70">
        <v>4</v>
      </c>
      <c r="D1778" s="70">
        <v>0</v>
      </c>
      <c r="E1778" s="70">
        <v>0</v>
      </c>
      <c r="F1778" s="70">
        <v>0</v>
      </c>
      <c r="G1778" s="70">
        <v>0</v>
      </c>
      <c r="H1778" s="70">
        <v>12</v>
      </c>
    </row>
    <row r="1779" spans="1:8" x14ac:dyDescent="0.25">
      <c r="A1779" s="74" t="s">
        <v>3</v>
      </c>
      <c r="B1779" s="70">
        <v>41</v>
      </c>
      <c r="C1779" s="70">
        <v>9</v>
      </c>
      <c r="D1779" s="70">
        <v>12</v>
      </c>
      <c r="E1779" s="70">
        <v>7</v>
      </c>
      <c r="F1779" s="70">
        <v>12</v>
      </c>
      <c r="G1779" s="70">
        <v>5</v>
      </c>
      <c r="H1779" s="70">
        <v>91</v>
      </c>
    </row>
    <row r="1780" spans="1:8" x14ac:dyDescent="0.25">
      <c r="A1780" s="74" t="s">
        <v>4</v>
      </c>
      <c r="B1780" s="70">
        <v>1</v>
      </c>
      <c r="C1780" s="70">
        <v>0</v>
      </c>
      <c r="D1780" s="70">
        <v>0</v>
      </c>
      <c r="E1780" s="70">
        <v>3</v>
      </c>
      <c r="F1780" s="70">
        <v>1</v>
      </c>
      <c r="G1780" s="70">
        <v>0</v>
      </c>
      <c r="H1780" s="70">
        <v>5</v>
      </c>
    </row>
    <row r="1781" spans="1:8" x14ac:dyDescent="0.25">
      <c r="A1781" s="74" t="s">
        <v>48</v>
      </c>
      <c r="B1781" s="70">
        <v>0</v>
      </c>
      <c r="C1781" s="70">
        <v>0</v>
      </c>
      <c r="D1781" s="70">
        <v>0</v>
      </c>
      <c r="E1781" s="70">
        <v>0</v>
      </c>
      <c r="F1781" s="70">
        <v>0</v>
      </c>
      <c r="G1781" s="70">
        <v>2</v>
      </c>
      <c r="H1781" s="70">
        <v>2</v>
      </c>
    </row>
    <row r="1782" spans="1:8" x14ac:dyDescent="0.25">
      <c r="A1782" s="74" t="s">
        <v>6</v>
      </c>
      <c r="B1782" s="70">
        <v>0</v>
      </c>
      <c r="C1782" s="70">
        <v>0</v>
      </c>
      <c r="D1782" s="70">
        <v>0</v>
      </c>
      <c r="E1782" s="70">
        <v>0</v>
      </c>
      <c r="F1782" s="70">
        <v>0</v>
      </c>
      <c r="G1782" s="70">
        <v>0</v>
      </c>
      <c r="H1782" s="70">
        <v>0</v>
      </c>
    </row>
    <row r="1783" spans="1:8" x14ac:dyDescent="0.25">
      <c r="A1783" s="74" t="s">
        <v>7</v>
      </c>
      <c r="B1783" s="70">
        <v>3</v>
      </c>
      <c r="C1783" s="70">
        <v>9</v>
      </c>
      <c r="D1783" s="70">
        <v>6</v>
      </c>
      <c r="E1783" s="70">
        <v>1</v>
      </c>
      <c r="F1783" s="70">
        <v>4</v>
      </c>
      <c r="G1783" s="70">
        <v>12</v>
      </c>
      <c r="H1783" s="70">
        <v>35</v>
      </c>
    </row>
    <row r="1784" spans="1:8" x14ac:dyDescent="0.25">
      <c r="A1784" s="74" t="s">
        <v>81</v>
      </c>
      <c r="B1784" s="70">
        <v>0</v>
      </c>
      <c r="C1784" s="70">
        <v>0</v>
      </c>
      <c r="D1784" s="70">
        <v>0</v>
      </c>
      <c r="E1784" s="70">
        <v>0</v>
      </c>
      <c r="F1784" s="70">
        <v>0</v>
      </c>
      <c r="G1784" s="70">
        <v>0</v>
      </c>
      <c r="H1784" s="70">
        <v>0</v>
      </c>
    </row>
    <row r="1785" spans="1:8" x14ac:dyDescent="0.25">
      <c r="A1785" s="74" t="s">
        <v>50</v>
      </c>
      <c r="B1785" s="70">
        <v>0</v>
      </c>
      <c r="C1785" s="70">
        <v>0</v>
      </c>
      <c r="D1785" s="70">
        <v>0</v>
      </c>
      <c r="E1785" s="70">
        <v>0</v>
      </c>
      <c r="F1785" s="70">
        <v>0</v>
      </c>
      <c r="G1785" s="70">
        <v>0</v>
      </c>
      <c r="H1785" s="70">
        <v>0</v>
      </c>
    </row>
    <row r="1786" spans="1:8" x14ac:dyDescent="0.25">
      <c r="A1786" s="74" t="s">
        <v>51</v>
      </c>
      <c r="B1786" s="70">
        <v>0</v>
      </c>
      <c r="C1786" s="70">
        <v>0</v>
      </c>
      <c r="D1786" s="70">
        <v>0</v>
      </c>
      <c r="E1786" s="70">
        <v>0</v>
      </c>
      <c r="F1786" s="70">
        <v>2</v>
      </c>
      <c r="G1786" s="70">
        <v>0</v>
      </c>
      <c r="H1786" s="70">
        <v>2</v>
      </c>
    </row>
    <row r="1787" spans="1:8" x14ac:dyDescent="0.25">
      <c r="A1787" s="74" t="s">
        <v>42</v>
      </c>
      <c r="B1787" s="70">
        <v>0</v>
      </c>
      <c r="C1787" s="70">
        <v>0</v>
      </c>
      <c r="D1787" s="70">
        <v>3</v>
      </c>
      <c r="E1787" s="70">
        <v>5</v>
      </c>
      <c r="F1787" s="70">
        <v>0</v>
      </c>
      <c r="G1787" s="70">
        <v>0</v>
      </c>
      <c r="H1787" s="70">
        <v>8</v>
      </c>
    </row>
    <row r="1788" spans="1:8" x14ac:dyDescent="0.25">
      <c r="A1788" s="74" t="s">
        <v>8</v>
      </c>
      <c r="B1788" s="70">
        <v>0</v>
      </c>
      <c r="C1788" s="70">
        <v>0</v>
      </c>
      <c r="D1788" s="70">
        <v>0</v>
      </c>
      <c r="E1788" s="70">
        <v>0</v>
      </c>
      <c r="F1788" s="70">
        <v>35</v>
      </c>
      <c r="G1788" s="70">
        <v>4</v>
      </c>
      <c r="H1788" s="70">
        <v>39</v>
      </c>
    </row>
    <row r="1789" spans="1:8" x14ac:dyDescent="0.25">
      <c r="A1789" s="74" t="s">
        <v>9</v>
      </c>
      <c r="B1789" s="70">
        <v>14</v>
      </c>
      <c r="C1789" s="70">
        <v>45</v>
      </c>
      <c r="D1789" s="70">
        <v>67</v>
      </c>
      <c r="E1789" s="70">
        <v>0</v>
      </c>
      <c r="F1789" s="70">
        <v>0</v>
      </c>
      <c r="G1789" s="70">
        <v>0</v>
      </c>
      <c r="H1789" s="70">
        <v>126</v>
      </c>
    </row>
    <row r="1790" spans="1:8" x14ac:dyDescent="0.25">
      <c r="A1790" s="74" t="s">
        <v>44</v>
      </c>
      <c r="B1790" s="70">
        <v>0</v>
      </c>
      <c r="C1790" s="70">
        <v>0</v>
      </c>
      <c r="D1790" s="70">
        <v>0</v>
      </c>
      <c r="E1790" s="70">
        <v>1</v>
      </c>
      <c r="F1790" s="70">
        <v>15</v>
      </c>
      <c r="G1790" s="70">
        <v>7</v>
      </c>
      <c r="H1790" s="70">
        <v>23</v>
      </c>
    </row>
    <row r="1791" spans="1:8" x14ac:dyDescent="0.25">
      <c r="A1791" s="74" t="s">
        <v>10</v>
      </c>
      <c r="B1791" s="70">
        <v>0</v>
      </c>
      <c r="C1791" s="70">
        <v>0</v>
      </c>
      <c r="D1791" s="70">
        <v>2</v>
      </c>
      <c r="E1791" s="70">
        <v>0</v>
      </c>
      <c r="F1791" s="70">
        <v>2</v>
      </c>
      <c r="G1791" s="70">
        <v>0</v>
      </c>
      <c r="H1791" s="70">
        <v>4</v>
      </c>
    </row>
    <row r="1792" spans="1:8" x14ac:dyDescent="0.25">
      <c r="A1792" s="74" t="s">
        <v>11</v>
      </c>
      <c r="B1792" s="70">
        <v>11</v>
      </c>
      <c r="C1792" s="70">
        <v>306</v>
      </c>
      <c r="D1792" s="70">
        <v>5463</v>
      </c>
      <c r="E1792" s="70">
        <v>2765</v>
      </c>
      <c r="F1792" s="70">
        <v>10780</v>
      </c>
      <c r="G1792" s="70">
        <v>166</v>
      </c>
      <c r="H1792" s="70">
        <v>19491</v>
      </c>
    </row>
    <row r="1793" spans="1:8" x14ac:dyDescent="0.25">
      <c r="A1793" s="74" t="s">
        <v>12</v>
      </c>
      <c r="B1793" s="70">
        <v>0</v>
      </c>
      <c r="C1793" s="70">
        <v>16</v>
      </c>
      <c r="D1793" s="70">
        <v>146</v>
      </c>
      <c r="E1793" s="70">
        <v>60</v>
      </c>
      <c r="F1793" s="70">
        <v>41</v>
      </c>
      <c r="G1793" s="70">
        <v>5</v>
      </c>
      <c r="H1793" s="70">
        <v>268</v>
      </c>
    </row>
    <row r="1794" spans="1:8" x14ac:dyDescent="0.25">
      <c r="A1794" s="74" t="s">
        <v>32</v>
      </c>
      <c r="B1794" s="70">
        <v>0</v>
      </c>
      <c r="C1794" s="70">
        <v>0</v>
      </c>
      <c r="D1794" s="70">
        <v>0</v>
      </c>
      <c r="E1794" s="70">
        <v>0</v>
      </c>
      <c r="F1794" s="70">
        <v>13</v>
      </c>
      <c r="G1794" s="70">
        <v>1</v>
      </c>
      <c r="H1794" s="70">
        <v>14</v>
      </c>
    </row>
    <row r="1795" spans="1:8" x14ac:dyDescent="0.25">
      <c r="A1795" s="74" t="s">
        <v>212</v>
      </c>
      <c r="B1795" s="70">
        <v>0</v>
      </c>
      <c r="C1795" s="70">
        <v>17</v>
      </c>
      <c r="D1795" s="70">
        <v>2065</v>
      </c>
      <c r="E1795" s="70">
        <v>8</v>
      </c>
      <c r="F1795" s="70">
        <v>280</v>
      </c>
      <c r="G1795" s="70">
        <v>29</v>
      </c>
      <c r="H1795" s="70">
        <v>2399</v>
      </c>
    </row>
    <row r="1796" spans="1:8" x14ac:dyDescent="0.25">
      <c r="A1796" s="74" t="s">
        <v>46</v>
      </c>
      <c r="B1796" s="70">
        <v>0</v>
      </c>
      <c r="C1796" s="70">
        <v>1</v>
      </c>
      <c r="D1796" s="70">
        <v>1</v>
      </c>
      <c r="E1796" s="70">
        <v>1</v>
      </c>
      <c r="F1796" s="70">
        <v>0</v>
      </c>
      <c r="G1796" s="70">
        <v>0</v>
      </c>
      <c r="H1796" s="70">
        <v>3</v>
      </c>
    </row>
    <row r="1797" spans="1:8" x14ac:dyDescent="0.25">
      <c r="A1797" s="74" t="s">
        <v>13</v>
      </c>
      <c r="B1797" s="70">
        <v>0</v>
      </c>
      <c r="C1797" s="70">
        <v>0</v>
      </c>
      <c r="D1797" s="70">
        <v>0</v>
      </c>
      <c r="E1797" s="70">
        <v>0</v>
      </c>
      <c r="F1797" s="70">
        <v>15</v>
      </c>
      <c r="G1797" s="70">
        <v>0</v>
      </c>
      <c r="H1797" s="70">
        <v>15</v>
      </c>
    </row>
    <row r="1798" spans="1:8" x14ac:dyDescent="0.25">
      <c r="A1798" s="74" t="s">
        <v>14</v>
      </c>
      <c r="B1798" s="70">
        <v>39</v>
      </c>
      <c r="C1798" s="70">
        <v>418</v>
      </c>
      <c r="D1798" s="70">
        <v>1021</v>
      </c>
      <c r="E1798" s="70">
        <v>603</v>
      </c>
      <c r="F1798" s="70">
        <v>258</v>
      </c>
      <c r="G1798" s="70">
        <v>1</v>
      </c>
      <c r="H1798" s="70">
        <v>2350</v>
      </c>
    </row>
    <row r="1799" spans="1:8" x14ac:dyDescent="0.25">
      <c r="A1799" s="74" t="s">
        <v>40</v>
      </c>
      <c r="B1799" s="70">
        <v>0</v>
      </c>
      <c r="C1799" s="70">
        <v>0</v>
      </c>
      <c r="D1799" s="70">
        <v>0</v>
      </c>
      <c r="E1799" s="70">
        <v>0</v>
      </c>
      <c r="F1799" s="70">
        <v>0</v>
      </c>
      <c r="G1799" s="70">
        <v>0</v>
      </c>
      <c r="H1799" s="70">
        <v>56</v>
      </c>
    </row>
    <row r="1800" spans="1:8" x14ac:dyDescent="0.25">
      <c r="A1800" s="74" t="s">
        <v>52</v>
      </c>
      <c r="B1800" s="70">
        <v>0</v>
      </c>
      <c r="C1800" s="70">
        <v>0</v>
      </c>
      <c r="D1800" s="70">
        <v>0</v>
      </c>
      <c r="E1800" s="70">
        <v>0</v>
      </c>
      <c r="F1800" s="70">
        <v>0</v>
      </c>
      <c r="G1800" s="70">
        <v>0</v>
      </c>
      <c r="H1800" s="70">
        <v>0</v>
      </c>
    </row>
    <row r="1801" spans="1:8" x14ac:dyDescent="0.25">
      <c r="A1801" s="74" t="s">
        <v>53</v>
      </c>
      <c r="B1801" s="70">
        <v>0</v>
      </c>
      <c r="C1801" s="70">
        <v>0</v>
      </c>
      <c r="D1801" s="70">
        <v>0</v>
      </c>
      <c r="E1801" s="70">
        <v>0</v>
      </c>
      <c r="F1801" s="70">
        <v>0</v>
      </c>
      <c r="G1801" s="70">
        <v>0</v>
      </c>
      <c r="H1801" s="70">
        <v>0</v>
      </c>
    </row>
    <row r="1802" spans="1:8" x14ac:dyDescent="0.25">
      <c r="A1802" s="74" t="s">
        <v>15</v>
      </c>
      <c r="B1802" s="70">
        <v>3</v>
      </c>
      <c r="C1802" s="70">
        <v>4</v>
      </c>
      <c r="D1802" s="70">
        <v>84</v>
      </c>
      <c r="E1802" s="70">
        <v>24</v>
      </c>
      <c r="F1802" s="70">
        <v>43</v>
      </c>
      <c r="G1802" s="70">
        <v>1</v>
      </c>
      <c r="H1802" s="70">
        <v>159</v>
      </c>
    </row>
    <row r="1803" spans="1:8" x14ac:dyDescent="0.25">
      <c r="A1803" s="74" t="s">
        <v>54</v>
      </c>
      <c r="B1803" s="70">
        <v>0</v>
      </c>
      <c r="C1803" s="70">
        <v>0</v>
      </c>
      <c r="D1803" s="70">
        <v>0</v>
      </c>
      <c r="E1803" s="70">
        <v>2</v>
      </c>
      <c r="F1803" s="70">
        <v>13</v>
      </c>
      <c r="G1803" s="70">
        <v>0</v>
      </c>
      <c r="H1803" s="70">
        <v>15</v>
      </c>
    </row>
    <row r="1804" spans="1:8" x14ac:dyDescent="0.25">
      <c r="A1804" s="74" t="s">
        <v>47</v>
      </c>
      <c r="B1804" s="70">
        <v>0</v>
      </c>
      <c r="C1804" s="70">
        <v>6</v>
      </c>
      <c r="D1804" s="70">
        <v>4</v>
      </c>
      <c r="E1804" s="70">
        <v>41</v>
      </c>
      <c r="F1804" s="70">
        <v>7</v>
      </c>
      <c r="G1804" s="70">
        <v>0</v>
      </c>
      <c r="H1804" s="70">
        <v>58</v>
      </c>
    </row>
    <row r="1805" spans="1:8" x14ac:dyDescent="0.25">
      <c r="A1805" s="74" t="s">
        <v>16</v>
      </c>
      <c r="B1805" s="70">
        <v>0</v>
      </c>
      <c r="C1805" s="70">
        <v>0</v>
      </c>
      <c r="D1805" s="70">
        <v>0</v>
      </c>
      <c r="E1805" s="70">
        <v>0</v>
      </c>
      <c r="F1805" s="70">
        <v>1</v>
      </c>
      <c r="G1805" s="70">
        <v>0</v>
      </c>
      <c r="H1805" s="70">
        <v>1</v>
      </c>
    </row>
    <row r="1806" spans="1:8" x14ac:dyDescent="0.25">
      <c r="A1806" s="74" t="s">
        <v>55</v>
      </c>
      <c r="B1806" s="70">
        <v>0</v>
      </c>
      <c r="C1806" s="70">
        <v>0</v>
      </c>
      <c r="D1806" s="70">
        <v>0</v>
      </c>
      <c r="E1806" s="70">
        <v>0</v>
      </c>
      <c r="F1806" s="70">
        <v>0</v>
      </c>
      <c r="G1806" s="70">
        <v>0</v>
      </c>
      <c r="H1806" s="70">
        <v>0</v>
      </c>
    </row>
    <row r="1807" spans="1:8" x14ac:dyDescent="0.25">
      <c r="A1807" s="74" t="s">
        <v>17</v>
      </c>
      <c r="B1807" s="70">
        <v>0</v>
      </c>
      <c r="C1807" s="70">
        <v>0</v>
      </c>
      <c r="D1807" s="70">
        <v>0</v>
      </c>
      <c r="E1807" s="70">
        <v>0</v>
      </c>
      <c r="F1807" s="70">
        <v>0</v>
      </c>
      <c r="G1807" s="70">
        <v>0</v>
      </c>
      <c r="H1807" s="70">
        <v>0</v>
      </c>
    </row>
    <row r="1808" spans="1:8" x14ac:dyDescent="0.25">
      <c r="A1808" s="321" t="s">
        <v>24</v>
      </c>
      <c r="B1808" s="322">
        <v>138</v>
      </c>
      <c r="C1808" s="322">
        <v>885</v>
      </c>
      <c r="D1808" s="322">
        <v>8973</v>
      </c>
      <c r="E1808" s="322">
        <v>3592</v>
      </c>
      <c r="F1808" s="322">
        <v>11567</v>
      </c>
      <c r="G1808" s="322">
        <v>272</v>
      </c>
      <c r="H1808" s="322">
        <v>25516</v>
      </c>
    </row>
    <row r="1809" spans="1:11" x14ac:dyDescent="0.25">
      <c r="B1809" s="70"/>
      <c r="C1809" s="70"/>
      <c r="D1809" s="70"/>
      <c r="E1809" s="70"/>
      <c r="F1809" s="70"/>
      <c r="G1809" s="70"/>
      <c r="H1809" s="70"/>
      <c r="I1809" s="70"/>
      <c r="J1809" s="70"/>
      <c r="K1809" s="70"/>
    </row>
    <row r="1811" spans="1:11" x14ac:dyDescent="0.25">
      <c r="A1811" s="1" t="s">
        <v>266</v>
      </c>
      <c r="B1811" s="1"/>
    </row>
    <row r="1812" spans="1:11" x14ac:dyDescent="0.25">
      <c r="A1812" s="1" t="s">
        <v>300</v>
      </c>
      <c r="B1812" s="1"/>
    </row>
    <row r="1813" spans="1:11" x14ac:dyDescent="0.25">
      <c r="C1813" t="s">
        <v>157</v>
      </c>
    </row>
    <row r="1814" spans="1:11" x14ac:dyDescent="0.25">
      <c r="A1814" s="78"/>
      <c r="B1814" s="1"/>
      <c r="C1814" s="1" t="s">
        <v>21</v>
      </c>
      <c r="D1814" s="1"/>
      <c r="E1814" s="1"/>
      <c r="F1814" s="1"/>
      <c r="G1814" s="1"/>
      <c r="H1814" s="1"/>
    </row>
    <row r="1815" spans="1:11" x14ac:dyDescent="0.25">
      <c r="A1815" s="200" t="s">
        <v>19</v>
      </c>
      <c r="B1815" s="173">
        <v>27</v>
      </c>
      <c r="C1815" s="173">
        <v>2</v>
      </c>
      <c r="D1815" s="173">
        <v>7</v>
      </c>
      <c r="E1815" s="173">
        <v>12</v>
      </c>
      <c r="F1815" s="173">
        <v>17</v>
      </c>
      <c r="G1815" s="173">
        <v>22</v>
      </c>
      <c r="H1815" s="160" t="s">
        <v>24</v>
      </c>
    </row>
    <row r="1816" spans="1:11" x14ac:dyDescent="0.25">
      <c r="A1816" s="74" t="s">
        <v>1</v>
      </c>
      <c r="B1816" s="70">
        <v>4</v>
      </c>
      <c r="C1816" s="70">
        <v>2</v>
      </c>
      <c r="D1816" s="70">
        <v>69</v>
      </c>
      <c r="E1816" s="70">
        <v>57</v>
      </c>
      <c r="F1816" s="70">
        <v>31</v>
      </c>
      <c r="G1816" s="70">
        <v>29</v>
      </c>
      <c r="H1816" s="70">
        <v>192</v>
      </c>
    </row>
    <row r="1817" spans="1:11" x14ac:dyDescent="0.25">
      <c r="A1817" s="74" t="s">
        <v>49</v>
      </c>
      <c r="B1817" s="70">
        <v>0</v>
      </c>
      <c r="C1817" s="70">
        <v>0</v>
      </c>
      <c r="D1817" s="70">
        <v>0</v>
      </c>
      <c r="E1817" s="70">
        <v>0</v>
      </c>
      <c r="F1817" s="70">
        <v>0</v>
      </c>
      <c r="G1817" s="70">
        <v>0</v>
      </c>
      <c r="H1817" s="70">
        <v>0</v>
      </c>
    </row>
    <row r="1818" spans="1:11" x14ac:dyDescent="0.25">
      <c r="A1818" s="74" t="s">
        <v>45</v>
      </c>
      <c r="B1818" s="70">
        <v>0</v>
      </c>
      <c r="C1818" s="70">
        <v>0</v>
      </c>
      <c r="D1818" s="70">
        <v>0</v>
      </c>
      <c r="E1818" s="70">
        <v>0</v>
      </c>
      <c r="F1818" s="70">
        <v>0</v>
      </c>
      <c r="G1818" s="70">
        <v>0</v>
      </c>
      <c r="H1818" s="70">
        <v>0</v>
      </c>
    </row>
    <row r="1819" spans="1:11" x14ac:dyDescent="0.25">
      <c r="A1819" s="74" t="s">
        <v>41</v>
      </c>
      <c r="B1819" s="70">
        <v>0</v>
      </c>
      <c r="C1819" s="70">
        <v>0</v>
      </c>
      <c r="D1819" s="70">
        <v>4</v>
      </c>
      <c r="E1819" s="70">
        <v>0</v>
      </c>
      <c r="F1819" s="70">
        <v>0</v>
      </c>
      <c r="G1819" s="70">
        <v>1</v>
      </c>
      <c r="H1819" s="70">
        <v>5</v>
      </c>
    </row>
    <row r="1820" spans="1:11" x14ac:dyDescent="0.25">
      <c r="A1820" s="74" t="s">
        <v>2</v>
      </c>
      <c r="B1820" s="70">
        <v>16</v>
      </c>
      <c r="C1820" s="70">
        <v>48</v>
      </c>
      <c r="D1820" s="70">
        <v>19</v>
      </c>
      <c r="E1820" s="70">
        <v>1</v>
      </c>
      <c r="F1820" s="70">
        <v>3</v>
      </c>
      <c r="G1820" s="70">
        <v>5</v>
      </c>
      <c r="H1820" s="70">
        <v>108</v>
      </c>
    </row>
    <row r="1821" spans="1:11" x14ac:dyDescent="0.25">
      <c r="A1821" s="74" t="s">
        <v>237</v>
      </c>
      <c r="B1821" s="70">
        <v>0</v>
      </c>
      <c r="C1821" s="70">
        <v>0</v>
      </c>
      <c r="D1821" s="70">
        <v>0</v>
      </c>
      <c r="E1821" s="70">
        <v>0</v>
      </c>
      <c r="F1821" s="70">
        <v>0</v>
      </c>
      <c r="G1821" s="70">
        <v>0</v>
      </c>
      <c r="H1821" s="70">
        <v>0</v>
      </c>
    </row>
    <row r="1822" spans="1:11" x14ac:dyDescent="0.25">
      <c r="A1822" s="74" t="s">
        <v>43</v>
      </c>
      <c r="B1822" s="70">
        <v>0</v>
      </c>
      <c r="C1822" s="70">
        <v>0</v>
      </c>
      <c r="D1822" s="70">
        <v>0</v>
      </c>
      <c r="E1822" s="70">
        <v>0</v>
      </c>
      <c r="F1822" s="70">
        <v>0</v>
      </c>
      <c r="G1822" s="70">
        <v>0</v>
      </c>
      <c r="H1822" s="70">
        <v>0</v>
      </c>
    </row>
    <row r="1823" spans="1:11" x14ac:dyDescent="0.25">
      <c r="A1823" s="74" t="s">
        <v>3</v>
      </c>
      <c r="B1823" s="70">
        <v>18</v>
      </c>
      <c r="C1823" s="70">
        <v>1</v>
      </c>
      <c r="D1823" s="70">
        <v>3</v>
      </c>
      <c r="E1823" s="70">
        <v>0</v>
      </c>
      <c r="F1823" s="70">
        <v>3</v>
      </c>
      <c r="G1823" s="70">
        <v>1</v>
      </c>
      <c r="H1823" s="70">
        <v>26</v>
      </c>
    </row>
    <row r="1824" spans="1:11" x14ac:dyDescent="0.25">
      <c r="A1824" s="74" t="s">
        <v>4</v>
      </c>
      <c r="B1824" s="70">
        <v>1</v>
      </c>
      <c r="C1824" s="70">
        <v>0</v>
      </c>
      <c r="D1824" s="70">
        <v>0</v>
      </c>
      <c r="E1824" s="70">
        <v>2</v>
      </c>
      <c r="F1824" s="70">
        <v>0</v>
      </c>
      <c r="G1824" s="70">
        <v>0</v>
      </c>
      <c r="H1824" s="70">
        <v>3</v>
      </c>
    </row>
    <row r="1825" spans="1:8" x14ac:dyDescent="0.25">
      <c r="A1825" s="74" t="s">
        <v>48</v>
      </c>
      <c r="B1825" s="70">
        <v>0</v>
      </c>
      <c r="C1825" s="70">
        <v>0</v>
      </c>
      <c r="D1825" s="70">
        <v>0</v>
      </c>
      <c r="E1825" s="70">
        <v>0</v>
      </c>
      <c r="F1825" s="70">
        <v>0</v>
      </c>
      <c r="G1825" s="70">
        <v>2</v>
      </c>
      <c r="H1825" s="70">
        <v>2</v>
      </c>
    </row>
    <row r="1826" spans="1:8" x14ac:dyDescent="0.25">
      <c r="A1826" s="74" t="s">
        <v>6</v>
      </c>
      <c r="B1826" s="70">
        <v>0</v>
      </c>
      <c r="C1826" s="70">
        <v>0</v>
      </c>
      <c r="D1826" s="70">
        <v>0</v>
      </c>
      <c r="E1826" s="70">
        <v>0</v>
      </c>
      <c r="F1826" s="70">
        <v>0</v>
      </c>
      <c r="G1826" s="70">
        <v>0</v>
      </c>
      <c r="H1826" s="70">
        <v>0</v>
      </c>
    </row>
    <row r="1827" spans="1:8" x14ac:dyDescent="0.25">
      <c r="A1827" s="74" t="s">
        <v>7</v>
      </c>
      <c r="B1827" s="70">
        <v>3</v>
      </c>
      <c r="C1827" s="70">
        <v>9</v>
      </c>
      <c r="D1827" s="70">
        <v>6</v>
      </c>
      <c r="E1827" s="70">
        <v>0</v>
      </c>
      <c r="F1827" s="70">
        <v>0</v>
      </c>
      <c r="G1827" s="70">
        <v>2</v>
      </c>
      <c r="H1827" s="70">
        <v>20</v>
      </c>
    </row>
    <row r="1828" spans="1:8" x14ac:dyDescent="0.25">
      <c r="A1828" s="74" t="s">
        <v>81</v>
      </c>
      <c r="B1828" s="70">
        <v>0</v>
      </c>
      <c r="C1828" s="70">
        <v>0</v>
      </c>
      <c r="D1828" s="70">
        <v>0</v>
      </c>
      <c r="E1828" s="70">
        <v>0</v>
      </c>
      <c r="F1828" s="70">
        <v>0</v>
      </c>
      <c r="G1828" s="70">
        <v>0</v>
      </c>
      <c r="H1828" s="70">
        <v>0</v>
      </c>
    </row>
    <row r="1829" spans="1:8" x14ac:dyDescent="0.25">
      <c r="A1829" s="74" t="s">
        <v>50</v>
      </c>
      <c r="B1829" s="70">
        <v>0</v>
      </c>
      <c r="C1829" s="70">
        <v>0</v>
      </c>
      <c r="D1829" s="70">
        <v>0</v>
      </c>
      <c r="E1829" s="70">
        <v>0</v>
      </c>
      <c r="F1829" s="70">
        <v>0</v>
      </c>
      <c r="G1829" s="70">
        <v>0</v>
      </c>
      <c r="H1829" s="70">
        <v>0</v>
      </c>
    </row>
    <row r="1830" spans="1:8" x14ac:dyDescent="0.25">
      <c r="A1830" s="74" t="s">
        <v>51</v>
      </c>
      <c r="B1830" s="70">
        <v>0</v>
      </c>
      <c r="C1830" s="70">
        <v>0</v>
      </c>
      <c r="D1830" s="70">
        <v>0</v>
      </c>
      <c r="E1830" s="70">
        <v>0</v>
      </c>
      <c r="F1830" s="70">
        <v>2</v>
      </c>
      <c r="G1830" s="70">
        <v>0</v>
      </c>
      <c r="H1830" s="70">
        <v>2</v>
      </c>
    </row>
    <row r="1831" spans="1:8" x14ac:dyDescent="0.25">
      <c r="A1831" s="74" t="s">
        <v>42</v>
      </c>
      <c r="B1831" s="70">
        <v>0</v>
      </c>
      <c r="C1831" s="70">
        <v>0</v>
      </c>
      <c r="D1831" s="70">
        <v>3</v>
      </c>
      <c r="E1831" s="70">
        <v>5</v>
      </c>
      <c r="F1831" s="70">
        <v>0</v>
      </c>
      <c r="G1831" s="70">
        <v>0</v>
      </c>
      <c r="H1831" s="70">
        <v>8</v>
      </c>
    </row>
    <row r="1832" spans="1:8" x14ac:dyDescent="0.25">
      <c r="A1832" s="74" t="s">
        <v>8</v>
      </c>
      <c r="B1832" s="70">
        <v>0</v>
      </c>
      <c r="C1832" s="70">
        <v>0</v>
      </c>
      <c r="D1832" s="70">
        <v>0</v>
      </c>
      <c r="E1832" s="70">
        <v>0</v>
      </c>
      <c r="F1832" s="70">
        <v>35</v>
      </c>
      <c r="G1832" s="70">
        <v>4</v>
      </c>
      <c r="H1832" s="70">
        <v>39</v>
      </c>
    </row>
    <row r="1833" spans="1:8" x14ac:dyDescent="0.25">
      <c r="A1833" s="74" t="s">
        <v>9</v>
      </c>
      <c r="B1833" s="70">
        <v>0</v>
      </c>
      <c r="C1833" s="70">
        <v>45</v>
      </c>
      <c r="D1833" s="70">
        <v>0</v>
      </c>
      <c r="E1833" s="70">
        <v>0</v>
      </c>
      <c r="F1833" s="70">
        <v>0</v>
      </c>
      <c r="G1833" s="70">
        <v>0</v>
      </c>
      <c r="H1833" s="70">
        <v>45</v>
      </c>
    </row>
    <row r="1834" spans="1:8" x14ac:dyDescent="0.25">
      <c r="A1834" s="74" t="s">
        <v>44</v>
      </c>
      <c r="B1834" s="70">
        <v>0</v>
      </c>
      <c r="C1834" s="70">
        <v>0</v>
      </c>
      <c r="D1834" s="70">
        <v>0</v>
      </c>
      <c r="E1834" s="70">
        <v>1</v>
      </c>
      <c r="F1834" s="70">
        <v>15</v>
      </c>
      <c r="G1834" s="70">
        <v>7</v>
      </c>
      <c r="H1834" s="70">
        <v>23</v>
      </c>
    </row>
    <row r="1835" spans="1:8" x14ac:dyDescent="0.25">
      <c r="A1835" s="74" t="s">
        <v>10</v>
      </c>
      <c r="B1835" s="70">
        <v>0</v>
      </c>
      <c r="C1835" s="70">
        <v>0</v>
      </c>
      <c r="D1835" s="70">
        <v>2</v>
      </c>
      <c r="E1835" s="70">
        <v>0</v>
      </c>
      <c r="F1835" s="70">
        <v>2</v>
      </c>
      <c r="G1835" s="70">
        <v>0</v>
      </c>
      <c r="H1835" s="70">
        <v>4</v>
      </c>
    </row>
    <row r="1836" spans="1:8" x14ac:dyDescent="0.25">
      <c r="A1836" s="74" t="s">
        <v>11</v>
      </c>
      <c r="B1836" s="70">
        <v>11</v>
      </c>
      <c r="C1836" s="70">
        <v>263</v>
      </c>
      <c r="D1836" s="70">
        <v>4855</v>
      </c>
      <c r="E1836" s="70">
        <v>2680</v>
      </c>
      <c r="F1836" s="70">
        <v>10780</v>
      </c>
      <c r="G1836" s="70">
        <v>117</v>
      </c>
      <c r="H1836" s="70">
        <v>18706</v>
      </c>
    </row>
    <row r="1837" spans="1:8" x14ac:dyDescent="0.25">
      <c r="A1837" s="74" t="s">
        <v>12</v>
      </c>
      <c r="B1837" s="70">
        <v>0</v>
      </c>
      <c r="C1837" s="70">
        <v>10</v>
      </c>
      <c r="D1837" s="70">
        <v>137</v>
      </c>
      <c r="E1837" s="70">
        <v>24</v>
      </c>
      <c r="F1837" s="70">
        <v>26</v>
      </c>
      <c r="G1837" s="70">
        <v>5</v>
      </c>
      <c r="H1837" s="70">
        <v>202</v>
      </c>
    </row>
    <row r="1838" spans="1:8" x14ac:dyDescent="0.25">
      <c r="A1838" s="74" t="s">
        <v>32</v>
      </c>
      <c r="B1838" s="70">
        <v>0</v>
      </c>
      <c r="C1838" s="70">
        <v>0</v>
      </c>
      <c r="D1838" s="70">
        <v>0</v>
      </c>
      <c r="E1838" s="70">
        <v>0</v>
      </c>
      <c r="F1838" s="70">
        <v>13</v>
      </c>
      <c r="G1838" s="70">
        <v>1</v>
      </c>
      <c r="H1838" s="70">
        <v>14</v>
      </c>
    </row>
    <row r="1839" spans="1:8" x14ac:dyDescent="0.25">
      <c r="A1839" s="74" t="s">
        <v>212</v>
      </c>
      <c r="B1839" s="70">
        <v>0</v>
      </c>
      <c r="C1839" s="70">
        <v>12</v>
      </c>
      <c r="D1839" s="70">
        <v>1968</v>
      </c>
      <c r="E1839" s="70">
        <v>7</v>
      </c>
      <c r="F1839" s="70">
        <v>234</v>
      </c>
      <c r="G1839" s="70">
        <v>10</v>
      </c>
      <c r="H1839" s="70">
        <v>2231</v>
      </c>
    </row>
    <row r="1840" spans="1:8" x14ac:dyDescent="0.25">
      <c r="A1840" s="74" t="s">
        <v>46</v>
      </c>
      <c r="B1840" s="70">
        <v>0</v>
      </c>
      <c r="C1840" s="70">
        <v>1</v>
      </c>
      <c r="D1840" s="70">
        <v>1</v>
      </c>
      <c r="E1840" s="70">
        <v>1</v>
      </c>
      <c r="F1840" s="70">
        <v>0</v>
      </c>
      <c r="G1840" s="70">
        <v>0</v>
      </c>
      <c r="H1840" s="70">
        <v>3</v>
      </c>
    </row>
    <row r="1841" spans="1:8" x14ac:dyDescent="0.25">
      <c r="A1841" s="74" t="s">
        <v>13</v>
      </c>
      <c r="B1841" s="70">
        <v>0</v>
      </c>
      <c r="C1841" s="70">
        <v>0</v>
      </c>
      <c r="D1841" s="70">
        <v>0</v>
      </c>
      <c r="E1841" s="70">
        <v>0</v>
      </c>
      <c r="F1841" s="70">
        <v>6</v>
      </c>
      <c r="G1841" s="70">
        <v>0</v>
      </c>
      <c r="H1841" s="70">
        <v>6</v>
      </c>
    </row>
    <row r="1842" spans="1:8" x14ac:dyDescent="0.25">
      <c r="A1842" s="74" t="s">
        <v>14</v>
      </c>
      <c r="B1842" s="70">
        <v>38</v>
      </c>
      <c r="C1842" s="70">
        <v>398</v>
      </c>
      <c r="D1842" s="70">
        <v>966</v>
      </c>
      <c r="E1842" s="70">
        <v>603</v>
      </c>
      <c r="F1842" s="70">
        <v>258</v>
      </c>
      <c r="G1842" s="70">
        <v>1</v>
      </c>
      <c r="H1842" s="70">
        <v>2274</v>
      </c>
    </row>
    <row r="1843" spans="1:8" x14ac:dyDescent="0.25">
      <c r="A1843" s="74" t="s">
        <v>40</v>
      </c>
      <c r="B1843" s="70">
        <v>0</v>
      </c>
      <c r="C1843" s="70">
        <v>0</v>
      </c>
      <c r="D1843" s="70">
        <v>0</v>
      </c>
      <c r="E1843" s="70">
        <v>0</v>
      </c>
      <c r="F1843" s="70">
        <v>0</v>
      </c>
      <c r="G1843" s="70">
        <v>0</v>
      </c>
      <c r="H1843" s="70">
        <v>56</v>
      </c>
    </row>
    <row r="1844" spans="1:8" x14ac:dyDescent="0.25">
      <c r="A1844" s="74" t="s">
        <v>52</v>
      </c>
      <c r="B1844" s="70">
        <v>0</v>
      </c>
      <c r="C1844" s="70">
        <v>0</v>
      </c>
      <c r="D1844" s="70">
        <v>0</v>
      </c>
      <c r="E1844" s="70">
        <v>0</v>
      </c>
      <c r="F1844" s="70">
        <v>0</v>
      </c>
      <c r="G1844" s="70">
        <v>0</v>
      </c>
      <c r="H1844" s="70">
        <v>0</v>
      </c>
    </row>
    <row r="1845" spans="1:8" x14ac:dyDescent="0.25">
      <c r="A1845" s="74" t="s">
        <v>53</v>
      </c>
      <c r="B1845" s="70">
        <v>0</v>
      </c>
      <c r="C1845" s="70">
        <v>0</v>
      </c>
      <c r="D1845" s="70">
        <v>0</v>
      </c>
      <c r="E1845" s="70">
        <v>0</v>
      </c>
      <c r="F1845" s="70">
        <v>0</v>
      </c>
      <c r="G1845" s="70">
        <v>0</v>
      </c>
      <c r="H1845" s="70">
        <v>0</v>
      </c>
    </row>
    <row r="1846" spans="1:8" x14ac:dyDescent="0.25">
      <c r="A1846" s="74" t="s">
        <v>15</v>
      </c>
      <c r="B1846" s="70">
        <v>3</v>
      </c>
      <c r="C1846" s="70">
        <v>4</v>
      </c>
      <c r="D1846" s="70">
        <v>69</v>
      </c>
      <c r="E1846" s="70">
        <v>24</v>
      </c>
      <c r="F1846" s="70">
        <v>40</v>
      </c>
      <c r="G1846" s="70">
        <v>1</v>
      </c>
      <c r="H1846" s="70">
        <v>141</v>
      </c>
    </row>
    <row r="1847" spans="1:8" x14ac:dyDescent="0.25">
      <c r="A1847" s="74" t="s">
        <v>54</v>
      </c>
      <c r="B1847" s="70">
        <v>0</v>
      </c>
      <c r="C1847" s="70">
        <v>0</v>
      </c>
      <c r="D1847" s="70">
        <v>0</v>
      </c>
      <c r="E1847" s="70">
        <v>0</v>
      </c>
      <c r="F1847" s="70">
        <v>0</v>
      </c>
      <c r="G1847" s="70">
        <v>0</v>
      </c>
      <c r="H1847" s="70">
        <v>0</v>
      </c>
    </row>
    <row r="1848" spans="1:8" x14ac:dyDescent="0.25">
      <c r="A1848" s="74" t="s">
        <v>47</v>
      </c>
      <c r="B1848" s="70">
        <v>0</v>
      </c>
      <c r="C1848" s="70">
        <v>1</v>
      </c>
      <c r="D1848" s="70">
        <v>0</v>
      </c>
      <c r="E1848" s="70">
        <v>0</v>
      </c>
      <c r="F1848" s="70">
        <v>7</v>
      </c>
      <c r="G1848" s="70">
        <v>0</v>
      </c>
      <c r="H1848" s="70">
        <v>8</v>
      </c>
    </row>
    <row r="1849" spans="1:8" x14ac:dyDescent="0.25">
      <c r="A1849" s="74" t="s">
        <v>16</v>
      </c>
      <c r="B1849" s="70">
        <v>0</v>
      </c>
      <c r="C1849" s="70">
        <v>0</v>
      </c>
      <c r="D1849" s="70">
        <v>0</v>
      </c>
      <c r="E1849" s="70">
        <v>0</v>
      </c>
      <c r="F1849" s="70">
        <v>0</v>
      </c>
      <c r="G1849" s="70">
        <v>0</v>
      </c>
      <c r="H1849" s="70">
        <v>0</v>
      </c>
    </row>
    <row r="1850" spans="1:8" x14ac:dyDescent="0.25">
      <c r="A1850" s="74" t="s">
        <v>55</v>
      </c>
      <c r="B1850" s="70">
        <v>0</v>
      </c>
      <c r="C1850" s="70">
        <v>0</v>
      </c>
      <c r="D1850" s="70">
        <v>0</v>
      </c>
      <c r="E1850" s="70">
        <v>0</v>
      </c>
      <c r="F1850" s="70">
        <v>0</v>
      </c>
      <c r="G1850" s="70">
        <v>0</v>
      </c>
      <c r="H1850" s="70">
        <v>0</v>
      </c>
    </row>
    <row r="1851" spans="1:8" x14ac:dyDescent="0.25">
      <c r="A1851" s="74" t="s">
        <v>17</v>
      </c>
      <c r="B1851" s="70">
        <v>0</v>
      </c>
      <c r="C1851" s="70">
        <v>0</v>
      </c>
      <c r="D1851" s="70">
        <v>0</v>
      </c>
      <c r="E1851" s="70">
        <v>0</v>
      </c>
      <c r="F1851" s="70">
        <v>0</v>
      </c>
      <c r="G1851" s="70">
        <v>0</v>
      </c>
      <c r="H1851" s="70">
        <v>0</v>
      </c>
    </row>
    <row r="1852" spans="1:8" x14ac:dyDescent="0.25">
      <c r="A1852" s="74" t="s">
        <v>213</v>
      </c>
      <c r="B1852" s="70">
        <v>0</v>
      </c>
      <c r="C1852" s="70">
        <v>0</v>
      </c>
      <c r="D1852" s="70">
        <v>0</v>
      </c>
      <c r="E1852" s="70">
        <v>0</v>
      </c>
      <c r="F1852" s="70">
        <v>0</v>
      </c>
      <c r="G1852" s="70">
        <v>0</v>
      </c>
      <c r="H1852" s="70">
        <v>0</v>
      </c>
    </row>
    <row r="1853" spans="1:8" x14ac:dyDescent="0.25">
      <c r="A1853" s="323" t="s">
        <v>24</v>
      </c>
      <c r="B1853" s="322">
        <v>94</v>
      </c>
      <c r="C1853" s="322">
        <v>794</v>
      </c>
      <c r="D1853" s="322">
        <v>8102</v>
      </c>
      <c r="E1853" s="322">
        <v>3405</v>
      </c>
      <c r="F1853" s="322">
        <v>11455</v>
      </c>
      <c r="G1853" s="322">
        <v>186</v>
      </c>
      <c r="H1853" s="322">
        <v>24118</v>
      </c>
    </row>
  </sheetData>
  <pageMargins left="0.7" right="0.7" top="0.75" bottom="0.75" header="0.3" footer="0.3"/>
  <pageSetup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234A-913E-4F86-B289-B8C021B4E318}">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5678-58B6-44E5-8385-45B1DE43FD5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Homer Spit 2025</vt:lpstr>
      <vt:lpstr>Anchor-Kasilof 2025</vt:lpstr>
      <vt:lpstr>Homer Spit All Years</vt:lpstr>
      <vt:lpstr>Arrivals-Departures</vt:lpstr>
      <vt:lpstr>Anchor-Kasilof All Years</vt:lpstr>
      <vt:lpstr>Historic Comparison</vt:lpstr>
      <vt:lpstr>Sheet4</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George Matz</cp:lastModifiedBy>
  <cp:lastPrinted>2018-08-19T21:38:45Z</cp:lastPrinted>
  <dcterms:created xsi:type="dcterms:W3CDTF">2009-05-11T22:14:07Z</dcterms:created>
  <dcterms:modified xsi:type="dcterms:W3CDTF">2025-08-02T20:28:34Z</dcterms:modified>
</cp:coreProperties>
</file>